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bookViews>
    <workbookView xWindow="35720" yWindow="1300" windowWidth="28300" windowHeight="18820" activeTab="4"/>
  </bookViews>
  <sheets>
    <sheet name="spinel" sheetId="1" r:id="rId1"/>
    <sheet name="serpentine" sheetId="2" r:id="rId2"/>
    <sheet name="chlorite" sheetId="4" r:id="rId3"/>
    <sheet name="garnet" sheetId="3" r:id="rId4"/>
    <sheet name="pyroxene" sheetId="5" r:id="rId5"/>
    <sheet name="pgm" sheetId="19" r:id="rId6"/>
    <sheet name="bmm" sheetId="26" r:id="rId7"/>
    <sheet name="PGE" sheetId="28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8" l="1"/>
  <c r="H7" i="28"/>
  <c r="H8" i="28"/>
  <c r="H9" i="28"/>
  <c r="H10" i="28"/>
  <c r="N5" i="19"/>
  <c r="C33" i="5"/>
  <c r="D33" i="5"/>
  <c r="E33" i="5"/>
  <c r="F33" i="5"/>
  <c r="G33" i="5"/>
  <c r="H33" i="5"/>
  <c r="B33" i="5"/>
  <c r="C29" i="5"/>
  <c r="D29" i="5"/>
  <c r="E29" i="5"/>
  <c r="F29" i="5"/>
  <c r="G29" i="5"/>
  <c r="H29" i="5"/>
  <c r="B29" i="5"/>
  <c r="R10" i="5"/>
  <c r="S10" i="5"/>
  <c r="N10" i="5"/>
  <c r="O10" i="5"/>
  <c r="C118" i="3" l="1"/>
  <c r="D118" i="3"/>
  <c r="E118" i="3"/>
  <c r="F118" i="3"/>
  <c r="G118" i="3"/>
  <c r="H118" i="3"/>
  <c r="I118" i="3"/>
  <c r="J118" i="3"/>
  <c r="K118" i="3"/>
  <c r="B118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B87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B56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B25" i="3"/>
  <c r="C208" i="1"/>
  <c r="D208" i="1"/>
  <c r="E208" i="1"/>
  <c r="F208" i="1"/>
  <c r="B208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B181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B154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B128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B102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B76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B50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B24" i="1"/>
  <c r="T15" i="4"/>
  <c r="Q61" i="26" l="1"/>
  <c r="R61" i="26"/>
  <c r="S61" i="26"/>
  <c r="V61" i="26"/>
  <c r="Z61" i="26"/>
  <c r="Q48" i="26"/>
  <c r="R48" i="26"/>
  <c r="S48" i="26"/>
  <c r="T48" i="26"/>
  <c r="W48" i="26"/>
  <c r="Q49" i="26"/>
  <c r="R49" i="26"/>
  <c r="S49" i="26"/>
  <c r="T49" i="26"/>
  <c r="W49" i="26"/>
  <c r="Q50" i="26"/>
  <c r="R50" i="26"/>
  <c r="S50" i="26"/>
  <c r="T50" i="26"/>
  <c r="X50" i="26"/>
  <c r="Q51" i="26"/>
  <c r="R51" i="26"/>
  <c r="S51" i="26"/>
  <c r="X51" i="26"/>
  <c r="Y51" i="26"/>
  <c r="Q52" i="26"/>
  <c r="R52" i="26"/>
  <c r="S52" i="26"/>
  <c r="V52" i="26"/>
  <c r="X52" i="26"/>
  <c r="Y52" i="26"/>
  <c r="Q53" i="26"/>
  <c r="R53" i="26"/>
  <c r="S53" i="26"/>
  <c r="V53" i="26"/>
  <c r="Y53" i="26"/>
  <c r="Q54" i="26"/>
  <c r="R54" i="26"/>
  <c r="S54" i="26"/>
  <c r="V54" i="26"/>
  <c r="X54" i="26"/>
  <c r="Q55" i="26"/>
  <c r="R55" i="26"/>
  <c r="S55" i="26"/>
  <c r="V55" i="26"/>
  <c r="X55" i="26"/>
  <c r="Z55" i="26"/>
  <c r="Q56" i="26"/>
  <c r="R56" i="26"/>
  <c r="S56" i="26"/>
  <c r="X56" i="26"/>
  <c r="Q57" i="26"/>
  <c r="R57" i="26"/>
  <c r="S57" i="26"/>
  <c r="Z57" i="26"/>
  <c r="Q58" i="26"/>
  <c r="R58" i="26"/>
  <c r="S58" i="26"/>
  <c r="Y58" i="26"/>
  <c r="Q59" i="26"/>
  <c r="R59" i="26"/>
  <c r="S59" i="26"/>
  <c r="V59" i="26"/>
  <c r="X59" i="26"/>
  <c r="Y59" i="26"/>
  <c r="Q60" i="26"/>
  <c r="R60" i="26"/>
  <c r="S60" i="26"/>
  <c r="V60" i="26"/>
  <c r="X60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U34" i="26"/>
  <c r="Q35" i="26"/>
  <c r="R35" i="26"/>
  <c r="S35" i="26"/>
  <c r="T35" i="26"/>
  <c r="Q36" i="26"/>
  <c r="R36" i="26"/>
  <c r="S36" i="26"/>
  <c r="T36" i="26"/>
  <c r="Q37" i="26"/>
  <c r="R37" i="26"/>
  <c r="S37" i="26"/>
  <c r="T37" i="26"/>
  <c r="U37" i="26"/>
  <c r="Q38" i="26"/>
  <c r="R38" i="26"/>
  <c r="S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W42" i="26"/>
  <c r="Q43" i="26"/>
  <c r="R43" i="26"/>
  <c r="S43" i="26"/>
  <c r="T43" i="26"/>
  <c r="W43" i="26"/>
  <c r="Q44" i="26"/>
  <c r="R44" i="26"/>
  <c r="S44" i="26"/>
  <c r="T44" i="26"/>
  <c r="W44" i="26"/>
  <c r="Q45" i="26"/>
  <c r="R45" i="26"/>
  <c r="S45" i="26"/>
  <c r="T45" i="26"/>
  <c r="W45" i="26"/>
  <c r="Q46" i="26"/>
  <c r="R46" i="26"/>
  <c r="S46" i="26"/>
  <c r="T46" i="26"/>
  <c r="W46" i="26"/>
  <c r="Q47" i="26"/>
  <c r="R47" i="26"/>
  <c r="S47" i="26"/>
  <c r="T47" i="26"/>
  <c r="W47" i="26"/>
  <c r="Q30" i="26"/>
  <c r="R30" i="26"/>
  <c r="S30" i="26"/>
  <c r="T30" i="26"/>
  <c r="M59" i="26"/>
  <c r="M60" i="26"/>
  <c r="M61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30" i="26"/>
  <c r="R72" i="26"/>
  <c r="Q72" i="26"/>
  <c r="R71" i="26"/>
  <c r="Q71" i="26"/>
  <c r="S70" i="26"/>
  <c r="R70" i="26"/>
  <c r="Q70" i="26"/>
  <c r="W67" i="26"/>
  <c r="V67" i="26"/>
  <c r="U67" i="26"/>
  <c r="T67" i="26"/>
  <c r="S67" i="26"/>
  <c r="R67" i="26"/>
  <c r="Q67" i="26"/>
  <c r="P67" i="26"/>
  <c r="W66" i="26"/>
  <c r="V66" i="26"/>
  <c r="U66" i="26"/>
  <c r="T66" i="26"/>
  <c r="S66" i="26"/>
  <c r="R66" i="26"/>
  <c r="Q66" i="26"/>
  <c r="P66" i="26"/>
  <c r="T64" i="26"/>
  <c r="S64" i="26"/>
  <c r="R64" i="26"/>
  <c r="Q64" i="26"/>
  <c r="W63" i="26"/>
  <c r="T63" i="26"/>
  <c r="S63" i="26"/>
  <c r="R63" i="26"/>
  <c r="Q63" i="26"/>
  <c r="P63" i="26"/>
  <c r="T28" i="26"/>
  <c r="S28" i="26"/>
  <c r="R28" i="26"/>
  <c r="Q28" i="26"/>
  <c r="Z27" i="26"/>
  <c r="X27" i="26"/>
  <c r="V27" i="26"/>
  <c r="T27" i="26"/>
  <c r="S27" i="26"/>
  <c r="R27" i="26"/>
  <c r="Q27" i="26"/>
  <c r="V26" i="26"/>
  <c r="T26" i="26"/>
  <c r="S26" i="26"/>
  <c r="R26" i="26"/>
  <c r="Q26" i="26"/>
  <c r="W25" i="26"/>
  <c r="V25" i="26"/>
  <c r="T25" i="26"/>
  <c r="S25" i="26"/>
  <c r="R25" i="26"/>
  <c r="Q25" i="26"/>
  <c r="W24" i="26"/>
  <c r="T24" i="26"/>
  <c r="S24" i="26"/>
  <c r="R24" i="26"/>
  <c r="Q24" i="26"/>
  <c r="P24" i="26"/>
  <c r="T23" i="26"/>
  <c r="S23" i="26"/>
  <c r="R23" i="26"/>
  <c r="Q23" i="26"/>
  <c r="W22" i="26"/>
  <c r="T22" i="26"/>
  <c r="S22" i="26"/>
  <c r="R22" i="26"/>
  <c r="Q22" i="26"/>
  <c r="T21" i="26"/>
  <c r="S21" i="26"/>
  <c r="R21" i="26"/>
  <c r="Q21" i="26"/>
  <c r="W20" i="26"/>
  <c r="V20" i="26"/>
  <c r="T20" i="26"/>
  <c r="S20" i="26"/>
  <c r="R20" i="26"/>
  <c r="Q20" i="26"/>
  <c r="V19" i="26"/>
  <c r="T19" i="26"/>
  <c r="S19" i="26"/>
  <c r="R19" i="26"/>
  <c r="Q19" i="26"/>
  <c r="W18" i="26"/>
  <c r="V18" i="26"/>
  <c r="T18" i="26"/>
  <c r="S18" i="26"/>
  <c r="R18" i="26"/>
  <c r="Q18" i="26"/>
  <c r="Z16" i="26"/>
  <c r="S16" i="26"/>
  <c r="R16" i="26"/>
  <c r="Q16" i="26"/>
  <c r="P16" i="26"/>
  <c r="Z15" i="26"/>
  <c r="X15" i="26"/>
  <c r="S15" i="26"/>
  <c r="R15" i="26"/>
  <c r="Q15" i="26"/>
  <c r="P15" i="26"/>
  <c r="Z14" i="26"/>
  <c r="Y14" i="26"/>
  <c r="S14" i="26"/>
  <c r="R14" i="26"/>
  <c r="Q14" i="26"/>
  <c r="W13" i="26"/>
  <c r="T13" i="26"/>
  <c r="S13" i="26"/>
  <c r="R13" i="26"/>
  <c r="Q13" i="26"/>
  <c r="W12" i="26"/>
  <c r="V12" i="26"/>
  <c r="U12" i="26"/>
  <c r="S12" i="26"/>
  <c r="R12" i="26"/>
  <c r="Q12" i="26"/>
  <c r="W11" i="26"/>
  <c r="V11" i="26"/>
  <c r="S11" i="26"/>
  <c r="R11" i="26"/>
  <c r="Q11" i="26"/>
  <c r="Z9" i="26"/>
  <c r="Y9" i="26"/>
  <c r="X9" i="26"/>
  <c r="T9" i="26"/>
  <c r="S9" i="26"/>
  <c r="R9" i="26"/>
  <c r="Q9" i="26"/>
  <c r="P9" i="26"/>
  <c r="Y8" i="26"/>
  <c r="T8" i="26"/>
  <c r="S8" i="26"/>
  <c r="R8" i="26"/>
  <c r="Q8" i="26"/>
  <c r="W7" i="26"/>
  <c r="T7" i="26"/>
  <c r="S7" i="26"/>
  <c r="R7" i="26"/>
  <c r="Q7" i="26"/>
  <c r="W6" i="26"/>
  <c r="T6" i="26"/>
  <c r="S6" i="26"/>
  <c r="R6" i="26"/>
  <c r="Q6" i="26"/>
  <c r="W5" i="26"/>
  <c r="T5" i="26"/>
  <c r="S5" i="26"/>
  <c r="R5" i="26"/>
  <c r="N6" i="19"/>
  <c r="AA92" i="1"/>
  <c r="X92" i="1"/>
  <c r="J40" i="1"/>
  <c r="K40" i="1"/>
  <c r="L40" i="1"/>
  <c r="M40" i="1"/>
  <c r="N40" i="1"/>
  <c r="O40" i="1"/>
  <c r="P40" i="1"/>
  <c r="Q40" i="1"/>
  <c r="AA51" i="26" l="1"/>
  <c r="AL51" i="26" s="1"/>
  <c r="AA36" i="26"/>
  <c r="AK36" i="26" s="1"/>
  <c r="AA37" i="26"/>
  <c r="AD37" i="26" s="1"/>
  <c r="AA34" i="26"/>
  <c r="AE34" i="26" s="1"/>
  <c r="AA59" i="26"/>
  <c r="AK59" i="26" s="1"/>
  <c r="AA52" i="26"/>
  <c r="AF52" i="26" s="1"/>
  <c r="AA44" i="26"/>
  <c r="AH44" i="26" s="1"/>
  <c r="AA58" i="26"/>
  <c r="AK58" i="26" s="1"/>
  <c r="AA57" i="26"/>
  <c r="AH57" i="26" s="1"/>
  <c r="AA50" i="26"/>
  <c r="AC50" i="26" s="1"/>
  <c r="AA41" i="26"/>
  <c r="AE41" i="26" s="1"/>
  <c r="AA42" i="26"/>
  <c r="AH42" i="26" s="1"/>
  <c r="AA45" i="26"/>
  <c r="AE45" i="26" s="1"/>
  <c r="AA48" i="26"/>
  <c r="AH48" i="26" s="1"/>
  <c r="AA47" i="26"/>
  <c r="AC47" i="26" s="1"/>
  <c r="AA39" i="26"/>
  <c r="AC39" i="26" s="1"/>
  <c r="AA31" i="26"/>
  <c r="AC31" i="26" s="1"/>
  <c r="AA53" i="26"/>
  <c r="AF53" i="26" s="1"/>
  <c r="AA55" i="26"/>
  <c r="AE55" i="26" s="1"/>
  <c r="AA46" i="26"/>
  <c r="AL46" i="26" s="1"/>
  <c r="AA60" i="26"/>
  <c r="AE60" i="26" s="1"/>
  <c r="AA61" i="26"/>
  <c r="AM61" i="26" s="1"/>
  <c r="AA38" i="26"/>
  <c r="AM38" i="26" s="1"/>
  <c r="AA40" i="26"/>
  <c r="AF40" i="26" s="1"/>
  <c r="AA32" i="26"/>
  <c r="AG32" i="26" s="1"/>
  <c r="AA33" i="26"/>
  <c r="AM33" i="26" s="1"/>
  <c r="AA35" i="26"/>
  <c r="AF35" i="26" s="1"/>
  <c r="AA43" i="26"/>
  <c r="AL43" i="26" s="1"/>
  <c r="AA49" i="26"/>
  <c r="AG49" i="26" s="1"/>
  <c r="AA56" i="26"/>
  <c r="AG56" i="26" s="1"/>
  <c r="AA54" i="26"/>
  <c r="AC54" i="26" s="1"/>
  <c r="AA71" i="26"/>
  <c r="AD71" i="26" s="1"/>
  <c r="AA72" i="26"/>
  <c r="AE72" i="26" s="1"/>
  <c r="AA13" i="26"/>
  <c r="AF13" i="26" s="1"/>
  <c r="AA28" i="26"/>
  <c r="AG28" i="26" s="1"/>
  <c r="AA5" i="26"/>
  <c r="AG5" i="26" s="1"/>
  <c r="AA23" i="26"/>
  <c r="AE23" i="26" s="1"/>
  <c r="AA7" i="26"/>
  <c r="AK7" i="26" s="1"/>
  <c r="AA27" i="26"/>
  <c r="AI27" i="26" s="1"/>
  <c r="AA67" i="26"/>
  <c r="AI67" i="26" s="1"/>
  <c r="AA15" i="26"/>
  <c r="AG15" i="26" s="1"/>
  <c r="AA16" i="26"/>
  <c r="AC16" i="26" s="1"/>
  <c r="AA20" i="26"/>
  <c r="AG20" i="26" s="1"/>
  <c r="AA21" i="26"/>
  <c r="AM21" i="26" s="1"/>
  <c r="AA6" i="26"/>
  <c r="AK6" i="26" s="1"/>
  <c r="AA9" i="26"/>
  <c r="AH9" i="26" s="1"/>
  <c r="AA14" i="26"/>
  <c r="AE14" i="26" s="1"/>
  <c r="AA11" i="26"/>
  <c r="AH11" i="26" s="1"/>
  <c r="AA25" i="26"/>
  <c r="AH25" i="26" s="1"/>
  <c r="AA70" i="26"/>
  <c r="AD70" i="26" s="1"/>
  <c r="AA8" i="26"/>
  <c r="AL8" i="26" s="1"/>
  <c r="AA12" i="26"/>
  <c r="AK12" i="26" s="1"/>
  <c r="AA24" i="26"/>
  <c r="AH24" i="26" s="1"/>
  <c r="AA30" i="26"/>
  <c r="AF30" i="26" s="1"/>
  <c r="AA19" i="26"/>
  <c r="AF19" i="26" s="1"/>
  <c r="AA18" i="26"/>
  <c r="AA22" i="26"/>
  <c r="AD22" i="26" s="1"/>
  <c r="AA26" i="26"/>
  <c r="AF26" i="26" s="1"/>
  <c r="AA63" i="26"/>
  <c r="AE63" i="26" s="1"/>
  <c r="AA64" i="26"/>
  <c r="AC64" i="26" s="1"/>
  <c r="AA66" i="26"/>
  <c r="AG66" i="26" s="1"/>
  <c r="AN85" i="1"/>
  <c r="AO85" i="1"/>
  <c r="AN86" i="1"/>
  <c r="AO86" i="1"/>
  <c r="AN88" i="1"/>
  <c r="AO88" i="1"/>
  <c r="AN89" i="1"/>
  <c r="AO89" i="1"/>
  <c r="AN90" i="1"/>
  <c r="AO90" i="1"/>
  <c r="AN91" i="1"/>
  <c r="AO91" i="1"/>
  <c r="AN93" i="1"/>
  <c r="AO93" i="1"/>
  <c r="AN95" i="1"/>
  <c r="AO95" i="1"/>
  <c r="AN96" i="1"/>
  <c r="AO96" i="1"/>
  <c r="AN97" i="1"/>
  <c r="AO97" i="1"/>
  <c r="AN98" i="1"/>
  <c r="AO98" i="1"/>
  <c r="AN99" i="1"/>
  <c r="AO99" i="1"/>
  <c r="AN100" i="1"/>
  <c r="AO100" i="1"/>
  <c r="AN101" i="1"/>
  <c r="AO101" i="1"/>
  <c r="AN102" i="1"/>
  <c r="AO102" i="1"/>
  <c r="AO84" i="1"/>
  <c r="AN84" i="1"/>
  <c r="AD105" i="1"/>
  <c r="AD104" i="1"/>
  <c r="AD103" i="1"/>
  <c r="AD51" i="26" l="1"/>
  <c r="AM51" i="26"/>
  <c r="AJ51" i="26"/>
  <c r="AE51" i="26"/>
  <c r="AN51" i="26" s="1"/>
  <c r="AC51" i="26"/>
  <c r="AK51" i="26"/>
  <c r="AF36" i="26"/>
  <c r="AI36" i="26"/>
  <c r="AD58" i="26"/>
  <c r="AE58" i="26"/>
  <c r="AI51" i="26"/>
  <c r="AF51" i="26"/>
  <c r="AH51" i="26"/>
  <c r="AG51" i="26"/>
  <c r="AL58" i="26"/>
  <c r="AD34" i="26"/>
  <c r="AL36" i="26"/>
  <c r="AH36" i="26"/>
  <c r="AD36" i="26"/>
  <c r="AJ36" i="26"/>
  <c r="AC61" i="26"/>
  <c r="AC38" i="26"/>
  <c r="AC46" i="26"/>
  <c r="AE36" i="26"/>
  <c r="AF46" i="26"/>
  <c r="AH53" i="26"/>
  <c r="AM36" i="26"/>
  <c r="AH34" i="26"/>
  <c r="AG34" i="26"/>
  <c r="AG36" i="26"/>
  <c r="AD56" i="26"/>
  <c r="AG53" i="26"/>
  <c r="AL56" i="26"/>
  <c r="AJ38" i="26"/>
  <c r="AK30" i="26"/>
  <c r="AG48" i="26"/>
  <c r="AJ34" i="26"/>
  <c r="AD46" i="26"/>
  <c r="AC36" i="26"/>
  <c r="AC49" i="26"/>
  <c r="AH31" i="26"/>
  <c r="AM49" i="26"/>
  <c r="AL49" i="26"/>
  <c r="AL54" i="26"/>
  <c r="AM58" i="26"/>
  <c r="AC34" i="26"/>
  <c r="AI34" i="26"/>
  <c r="AG31" i="26"/>
  <c r="AM59" i="26"/>
  <c r="AJ31" i="26"/>
  <c r="AD49" i="26"/>
  <c r="AF34" i="26"/>
  <c r="AL44" i="26"/>
  <c r="AK41" i="26"/>
  <c r="AF49" i="26"/>
  <c r="AL59" i="26"/>
  <c r="AJ61" i="26"/>
  <c r="AE52" i="26"/>
  <c r="AK52" i="26"/>
  <c r="AK49" i="26"/>
  <c r="AC56" i="26"/>
  <c r="AD52" i="26"/>
  <c r="AL34" i="26"/>
  <c r="AM52" i="26"/>
  <c r="AI42" i="26"/>
  <c r="AC52" i="26"/>
  <c r="AI52" i="26"/>
  <c r="AG52" i="26"/>
  <c r="AK34" i="26"/>
  <c r="AI56" i="26"/>
  <c r="AL52" i="26"/>
  <c r="AH47" i="26"/>
  <c r="AF42" i="26"/>
  <c r="AE61" i="26"/>
  <c r="AH52" i="26"/>
  <c r="AM34" i="26"/>
  <c r="AE46" i="26"/>
  <c r="AG13" i="26"/>
  <c r="AJ52" i="26"/>
  <c r="AJ46" i="26"/>
  <c r="AF59" i="26"/>
  <c r="AM46" i="26"/>
  <c r="AE37" i="26"/>
  <c r="AM55" i="26"/>
  <c r="AG43" i="26"/>
  <c r="AF55" i="26"/>
  <c r="AC37" i="26"/>
  <c r="AD55" i="26"/>
  <c r="AM60" i="26"/>
  <c r="AG55" i="26"/>
  <c r="AC55" i="26"/>
  <c r="AM37" i="26"/>
  <c r="AG47" i="26"/>
  <c r="AG57" i="26"/>
  <c r="AG35" i="26"/>
  <c r="AD44" i="26"/>
  <c r="AE59" i="26"/>
  <c r="AL38" i="26"/>
  <c r="AD57" i="26"/>
  <c r="AL55" i="26"/>
  <c r="AF43" i="26"/>
  <c r="AD32" i="26"/>
  <c r="AM35" i="26"/>
  <c r="AK55" i="26"/>
  <c r="AI37" i="26"/>
  <c r="AH13" i="26"/>
  <c r="AF58" i="26"/>
  <c r="AK38" i="26"/>
  <c r="AG42" i="26"/>
  <c r="AC35" i="26"/>
  <c r="AC43" i="26"/>
  <c r="AF37" i="26"/>
  <c r="AF38" i="26"/>
  <c r="AG60" i="26"/>
  <c r="AL37" i="26"/>
  <c r="AH37" i="26"/>
  <c r="AJ47" i="26"/>
  <c r="AG59" i="26"/>
  <c r="AL40" i="26"/>
  <c r="AJ44" i="26"/>
  <c r="AI57" i="26"/>
  <c r="AI59" i="26"/>
  <c r="AC59" i="26"/>
  <c r="AM40" i="26"/>
  <c r="AI44" i="26"/>
  <c r="AK35" i="26"/>
  <c r="AK43" i="26"/>
  <c r="AJ41" i="26"/>
  <c r="AH32" i="26"/>
  <c r="AJ37" i="26"/>
  <c r="AJ30" i="26"/>
  <c r="AK37" i="26"/>
  <c r="AM43" i="26"/>
  <c r="AH56" i="26"/>
  <c r="AH59" i="26"/>
  <c r="AG40" i="26"/>
  <c r="AH30" i="26"/>
  <c r="AG37" i="26"/>
  <c r="AE32" i="26"/>
  <c r="AE40" i="26"/>
  <c r="AJ59" i="26"/>
  <c r="AD59" i="26"/>
  <c r="AD43" i="26"/>
  <c r="AM32" i="26"/>
  <c r="AK46" i="26"/>
  <c r="AH40" i="26"/>
  <c r="AL57" i="26"/>
  <c r="AI47" i="26"/>
  <c r="AG54" i="26"/>
  <c r="AL41" i="26"/>
  <c r="AF33" i="26"/>
  <c r="AG33" i="26"/>
  <c r="AH33" i="26"/>
  <c r="AI60" i="26"/>
  <c r="AJ60" i="26"/>
  <c r="AK60" i="26"/>
  <c r="AK33" i="26"/>
  <c r="AD48" i="26"/>
  <c r="AL48" i="26"/>
  <c r="AC48" i="26"/>
  <c r="AK48" i="26"/>
  <c r="AJ48" i="26"/>
  <c r="AL60" i="26"/>
  <c r="AI39" i="26"/>
  <c r="AG45" i="26"/>
  <c r="AH45" i="26"/>
  <c r="AC12" i="26"/>
  <c r="AC33" i="26"/>
  <c r="AF48" i="26"/>
  <c r="AD54" i="26"/>
  <c r="AI41" i="26"/>
  <c r="AH39" i="26"/>
  <c r="AE33" i="26"/>
  <c r="AC60" i="26"/>
  <c r="AD42" i="26"/>
  <c r="AE42" i="26"/>
  <c r="AL42" i="26"/>
  <c r="AK42" i="26"/>
  <c r="AM42" i="26"/>
  <c r="AC42" i="26"/>
  <c r="AD41" i="26"/>
  <c r="AF50" i="26"/>
  <c r="AM50" i="26"/>
  <c r="AE50" i="26"/>
  <c r="AJ50" i="26"/>
  <c r="AD50" i="26"/>
  <c r="AI45" i="26"/>
  <c r="AC41" i="26"/>
  <c r="AF60" i="26"/>
  <c r="AE71" i="26"/>
  <c r="AE56" i="26"/>
  <c r="AF56" i="26"/>
  <c r="AM56" i="26"/>
  <c r="AM48" i="26"/>
  <c r="AK54" i="26"/>
  <c r="AF61" i="26"/>
  <c r="AH61" i="26"/>
  <c r="AI61" i="26"/>
  <c r="AG61" i="26"/>
  <c r="AL32" i="26"/>
  <c r="AM54" i="26"/>
  <c r="AI46" i="26"/>
  <c r="AG46" i="26"/>
  <c r="AH46" i="26"/>
  <c r="AK56" i="26"/>
  <c r="AG30" i="26"/>
  <c r="AF54" i="26"/>
  <c r="AD38" i="26"/>
  <c r="AD61" i="26"/>
  <c r="AF57" i="26"/>
  <c r="AE38" i="26"/>
  <c r="AE44" i="26"/>
  <c r="AF44" i="26"/>
  <c r="AG44" i="26"/>
  <c r="AM44" i="26"/>
  <c r="AE39" i="26"/>
  <c r="AD39" i="26"/>
  <c r="AL39" i="26"/>
  <c r="AM39" i="26"/>
  <c r="AF39" i="26"/>
  <c r="AF41" i="26"/>
  <c r="AH41" i="26"/>
  <c r="AG41" i="26"/>
  <c r="AF45" i="26"/>
  <c r="AI50" i="26"/>
  <c r="AK50" i="26"/>
  <c r="AE54" i="26"/>
  <c r="AH50" i="26"/>
  <c r="AE53" i="26"/>
  <c r="AM53" i="26"/>
  <c r="AL53" i="26"/>
  <c r="AD53" i="26"/>
  <c r="AI53" i="26"/>
  <c r="AC53" i="26"/>
  <c r="AI49" i="26"/>
  <c r="AH49" i="26"/>
  <c r="AE49" i="26"/>
  <c r="AJ33" i="26"/>
  <c r="AH35" i="26"/>
  <c r="AJ35" i="26"/>
  <c r="AI35" i="26"/>
  <c r="AJ49" i="26"/>
  <c r="AI32" i="26"/>
  <c r="AJ32" i="26"/>
  <c r="AK32" i="26"/>
  <c r="AC32" i="26"/>
  <c r="AF32" i="26"/>
  <c r="AI33" i="26"/>
  <c r="AG39" i="26"/>
  <c r="AK61" i="26"/>
  <c r="AF31" i="26"/>
  <c r="AE31" i="26"/>
  <c r="AD31" i="26"/>
  <c r="AM31" i="26"/>
  <c r="AL31" i="26"/>
  <c r="AM41" i="26"/>
  <c r="AL47" i="26"/>
  <c r="AD47" i="26"/>
  <c r="AM47" i="26"/>
  <c r="AF47" i="26"/>
  <c r="AK47" i="26"/>
  <c r="AE47" i="26"/>
  <c r="AL61" i="26"/>
  <c r="AG58" i="26"/>
  <c r="AH58" i="26"/>
  <c r="AI58" i="26"/>
  <c r="AJ58" i="26"/>
  <c r="AD33" i="26"/>
  <c r="AC44" i="26"/>
  <c r="AL50" i="26"/>
  <c r="AL45" i="26"/>
  <c r="AC45" i="26"/>
  <c r="AJ45" i="26"/>
  <c r="AK45" i="26"/>
  <c r="AD45" i="26"/>
  <c r="AK39" i="26"/>
  <c r="AJ54" i="26"/>
  <c r="AI54" i="26"/>
  <c r="AH54" i="26"/>
  <c r="AE48" i="26"/>
  <c r="AD60" i="26"/>
  <c r="AJ57" i="26"/>
  <c r="AK57" i="26"/>
  <c r="AC57" i="26"/>
  <c r="AE28" i="26"/>
  <c r="AE30" i="26"/>
  <c r="AL30" i="26"/>
  <c r="AM30" i="26"/>
  <c r="AD30" i="26"/>
  <c r="AI43" i="26"/>
  <c r="AJ43" i="26"/>
  <c r="AH43" i="26"/>
  <c r="AH60" i="26"/>
  <c r="AL35" i="26"/>
  <c r="AI31" i="26"/>
  <c r="AG50" i="26"/>
  <c r="AC40" i="26"/>
  <c r="AK40" i="26"/>
  <c r="AI40" i="26"/>
  <c r="AJ40" i="26"/>
  <c r="AG38" i="26"/>
  <c r="AH38" i="26"/>
  <c r="AI38" i="26"/>
  <c r="AE35" i="26"/>
  <c r="AD40" i="26"/>
  <c r="AM45" i="26"/>
  <c r="AD35" i="26"/>
  <c r="AI55" i="26"/>
  <c r="AJ55" i="26"/>
  <c r="AH55" i="26"/>
  <c r="AJ56" i="26"/>
  <c r="AK31" i="26"/>
  <c r="AJ42" i="26"/>
  <c r="AI30" i="26"/>
  <c r="AM57" i="26"/>
  <c r="AE57" i="26"/>
  <c r="AE43" i="26"/>
  <c r="AI48" i="26"/>
  <c r="AJ53" i="26"/>
  <c r="AC58" i="26"/>
  <c r="AL33" i="26"/>
  <c r="AJ39" i="26"/>
  <c r="AK44" i="26"/>
  <c r="AK53" i="26"/>
  <c r="AM9" i="26"/>
  <c r="AD67" i="26"/>
  <c r="AM13" i="26"/>
  <c r="AE13" i="26"/>
  <c r="AD13" i="26"/>
  <c r="AK13" i="26"/>
  <c r="AE64" i="26"/>
  <c r="AK9" i="26"/>
  <c r="AD14" i="26"/>
  <c r="AD72" i="26"/>
  <c r="AF6" i="26"/>
  <c r="AJ21" i="26"/>
  <c r="AJ66" i="26"/>
  <c r="AJ64" i="26"/>
  <c r="AI13" i="26"/>
  <c r="AD28" i="26"/>
  <c r="AC13" i="26"/>
  <c r="AI28" i="26"/>
  <c r="AJ13" i="26"/>
  <c r="AH5" i="26"/>
  <c r="AC14" i="26"/>
  <c r="AF5" i="26"/>
  <c r="AI5" i="26"/>
  <c r="AC5" i="26"/>
  <c r="AJ5" i="26"/>
  <c r="AM5" i="26"/>
  <c r="AE24" i="26"/>
  <c r="AJ14" i="26"/>
  <c r="AD5" i="26"/>
  <c r="AL5" i="26"/>
  <c r="AK5" i="26"/>
  <c r="AH12" i="26"/>
  <c r="AL23" i="26"/>
  <c r="AF28" i="26"/>
  <c r="AE66" i="26"/>
  <c r="AF23" i="26"/>
  <c r="AK28" i="26"/>
  <c r="AE5" i="26"/>
  <c r="AJ24" i="26"/>
  <c r="AF21" i="26"/>
  <c r="AK26" i="26"/>
  <c r="AD21" i="26"/>
  <c r="AL13" i="26"/>
  <c r="AF15" i="26"/>
  <c r="AD23" i="26"/>
  <c r="AG23" i="26"/>
  <c r="AM24" i="26"/>
  <c r="AH23" i="26"/>
  <c r="AC6" i="26"/>
  <c r="AG12" i="26"/>
  <c r="AJ28" i="26"/>
  <c r="AH15" i="26"/>
  <c r="AD27" i="26"/>
  <c r="AF16" i="26"/>
  <c r="AC28" i="26"/>
  <c r="AF24" i="26"/>
  <c r="AJ20" i="26"/>
  <c r="AJ22" i="26"/>
  <c r="AE12" i="26"/>
  <c r="AF20" i="26"/>
  <c r="AL16" i="26"/>
  <c r="AJ23" i="26"/>
  <c r="AD25" i="26"/>
  <c r="AH28" i="26"/>
  <c r="AK23" i="26"/>
  <c r="AC23" i="26"/>
  <c r="AH26" i="26"/>
  <c r="AM23" i="26"/>
  <c r="AL12" i="26"/>
  <c r="AL28" i="26"/>
  <c r="AI15" i="26"/>
  <c r="AD16" i="26"/>
  <c r="AH20" i="26"/>
  <c r="AI23" i="26"/>
  <c r="AK25" i="26"/>
  <c r="AG7" i="26"/>
  <c r="AI12" i="26"/>
  <c r="AL15" i="26"/>
  <c r="AE67" i="26"/>
  <c r="AM20" i="26"/>
  <c r="AM28" i="26"/>
  <c r="AC63" i="26"/>
  <c r="AL18" i="26"/>
  <c r="AM18" i="26"/>
  <c r="AG18" i="26"/>
  <c r="AE18" i="26"/>
  <c r="AE27" i="26"/>
  <c r="AC27" i="26"/>
  <c r="AL27" i="26"/>
  <c r="AK27" i="26"/>
  <c r="AF27" i="26"/>
  <c r="AJ18" i="26"/>
  <c r="AI18" i="26"/>
  <c r="AH22" i="26"/>
  <c r="AF8" i="26"/>
  <c r="AC25" i="26"/>
  <c r="AM8" i="26"/>
  <c r="AD9" i="26"/>
  <c r="AL9" i="26"/>
  <c r="AG9" i="26"/>
  <c r="AJ9" i="26"/>
  <c r="AI9" i="26"/>
  <c r="AD20" i="26"/>
  <c r="AF7" i="26"/>
  <c r="AC22" i="26"/>
  <c r="AH7" i="26"/>
  <c r="AE70" i="26"/>
  <c r="AH27" i="26"/>
  <c r="AE8" i="26"/>
  <c r="AD26" i="26"/>
  <c r="AC9" i="26"/>
  <c r="AC26" i="26"/>
  <c r="AH16" i="26"/>
  <c r="AJ16" i="26"/>
  <c r="AI16" i="26"/>
  <c r="AM22" i="26"/>
  <c r="AF11" i="26"/>
  <c r="AJ19" i="26"/>
  <c r="AJ6" i="26"/>
  <c r="AE9" i="26"/>
  <c r="AM63" i="26"/>
  <c r="AL63" i="26"/>
  <c r="AD63" i="26"/>
  <c r="AK63" i="26"/>
  <c r="AH63" i="26"/>
  <c r="AF63" i="26"/>
  <c r="AI63" i="26"/>
  <c r="AL22" i="26"/>
  <c r="AG22" i="26"/>
  <c r="AE22" i="26"/>
  <c r="AH19" i="26"/>
  <c r="AC11" i="26"/>
  <c r="AC20" i="26"/>
  <c r="AL20" i="26"/>
  <c r="AK20" i="26"/>
  <c r="AI20" i="26"/>
  <c r="AE20" i="26"/>
  <c r="AJ63" i="26"/>
  <c r="AH8" i="26"/>
  <c r="AH18" i="26"/>
  <c r="AK18" i="26"/>
  <c r="AM27" i="26"/>
  <c r="AG27" i="26"/>
  <c r="AF70" i="26"/>
  <c r="AE11" i="26"/>
  <c r="AK8" i="26"/>
  <c r="AM12" i="26"/>
  <c r="AF12" i="26"/>
  <c r="AD12" i="26"/>
  <c r="AG67" i="26"/>
  <c r="AE6" i="26"/>
  <c r="AD6" i="26"/>
  <c r="AM6" i="26"/>
  <c r="AG6" i="26"/>
  <c r="AL6" i="26"/>
  <c r="AH6" i="26"/>
  <c r="AE15" i="26"/>
  <c r="AM15" i="26"/>
  <c r="AC15" i="26"/>
  <c r="AK15" i="26"/>
  <c r="AJ15" i="26"/>
  <c r="AC18" i="26"/>
  <c r="AD11" i="26"/>
  <c r="AI11" i="26"/>
  <c r="AG11" i="26"/>
  <c r="AC30" i="26"/>
  <c r="AG8" i="26"/>
  <c r="AI8" i="26"/>
  <c r="AJ8" i="26"/>
  <c r="AF18" i="26"/>
  <c r="AD8" i="26"/>
  <c r="AF67" i="26"/>
  <c r="AM67" i="26"/>
  <c r="AL67" i="26"/>
  <c r="AC67" i="26"/>
  <c r="AK67" i="26"/>
  <c r="AJ67" i="26"/>
  <c r="AH67" i="26"/>
  <c r="AM66" i="26"/>
  <c r="AL66" i="26"/>
  <c r="AD66" i="26"/>
  <c r="AK66" i="26"/>
  <c r="AH66" i="26"/>
  <c r="AF66" i="26"/>
  <c r="AI66" i="26"/>
  <c r="AL26" i="26"/>
  <c r="AM26" i="26"/>
  <c r="AG26" i="26"/>
  <c r="AE26" i="26"/>
  <c r="AJ26" i="26"/>
  <c r="AI26" i="26"/>
  <c r="AC8" i="26"/>
  <c r="AK24" i="26"/>
  <c r="AI24" i="26"/>
  <c r="AC24" i="26"/>
  <c r="AL24" i="26"/>
  <c r="AD24" i="26"/>
  <c r="AF9" i="26"/>
  <c r="AC66" i="26"/>
  <c r="AJ12" i="26"/>
  <c r="AG16" i="26"/>
  <c r="AL21" i="26"/>
  <c r="AH21" i="26"/>
  <c r="AG21" i="26"/>
  <c r="AK21" i="26"/>
  <c r="AI21" i="26"/>
  <c r="AC21" i="26"/>
  <c r="AD18" i="26"/>
  <c r="AD15" i="26"/>
  <c r="AM16" i="26"/>
  <c r="AG24" i="26"/>
  <c r="AM19" i="26"/>
  <c r="AC19" i="26"/>
  <c r="AL19" i="26"/>
  <c r="AK19" i="26"/>
  <c r="AE19" i="26"/>
  <c r="AG19" i="26"/>
  <c r="AD19" i="26"/>
  <c r="AJ11" i="26"/>
  <c r="AL25" i="26"/>
  <c r="AG25" i="26"/>
  <c r="AI25" i="26"/>
  <c r="AJ25" i="26"/>
  <c r="AM25" i="26"/>
  <c r="AJ7" i="26"/>
  <c r="AD7" i="26"/>
  <c r="AC7" i="26"/>
  <c r="AL7" i="26"/>
  <c r="AK22" i="26"/>
  <c r="AM7" i="26"/>
  <c r="AM11" i="26"/>
  <c r="AE25" i="26"/>
  <c r="AI7" i="26"/>
  <c r="AM64" i="26"/>
  <c r="AL64" i="26"/>
  <c r="AD64" i="26"/>
  <c r="AK64" i="26"/>
  <c r="AI64" i="26"/>
  <c r="AH64" i="26"/>
  <c r="AF64" i="26"/>
  <c r="AF25" i="26"/>
  <c r="AI22" i="26"/>
  <c r="AI6" i="26"/>
  <c r="AG64" i="26"/>
  <c r="AL11" i="26"/>
  <c r="AK11" i="26"/>
  <c r="AF14" i="26"/>
  <c r="AH14" i="26"/>
  <c r="AM14" i="26"/>
  <c r="AI14" i="26"/>
  <c r="AG14" i="26"/>
  <c r="AE21" i="26"/>
  <c r="AG63" i="26"/>
  <c r="AE16" i="26"/>
  <c r="AE7" i="26"/>
  <c r="AJ27" i="26"/>
  <c r="AL14" i="26"/>
  <c r="AK14" i="26"/>
  <c r="AK16" i="26"/>
  <c r="AF22" i="26"/>
  <c r="AI19" i="26"/>
  <c r="AJ85" i="1"/>
  <c r="AK85" i="1"/>
  <c r="AJ86" i="1"/>
  <c r="AK86" i="1"/>
  <c r="AJ88" i="1"/>
  <c r="AK88" i="1"/>
  <c r="AJ89" i="1"/>
  <c r="AK89" i="1"/>
  <c r="AJ90" i="1"/>
  <c r="AK90" i="1"/>
  <c r="AJ91" i="1"/>
  <c r="AK91" i="1"/>
  <c r="AJ93" i="1"/>
  <c r="AK93" i="1"/>
  <c r="AJ95" i="1"/>
  <c r="AK95" i="1"/>
  <c r="AJ96" i="1"/>
  <c r="AK96" i="1"/>
  <c r="AJ97" i="1"/>
  <c r="AK97" i="1"/>
  <c r="AJ98" i="1"/>
  <c r="AK98" i="1"/>
  <c r="AJ99" i="1"/>
  <c r="AK99" i="1"/>
  <c r="AJ100" i="1"/>
  <c r="AK100" i="1"/>
  <c r="AJ101" i="1"/>
  <c r="AK101" i="1"/>
  <c r="AJ102" i="1"/>
  <c r="AK102" i="1"/>
  <c r="AK84" i="1"/>
  <c r="AJ84" i="1"/>
  <c r="AD136" i="1"/>
  <c r="AE136" i="1"/>
  <c r="AF136" i="1"/>
  <c r="AG136" i="1"/>
  <c r="AH136" i="1"/>
  <c r="AI136" i="1"/>
  <c r="AJ136" i="1"/>
  <c r="AK136" i="1"/>
  <c r="AD137" i="1"/>
  <c r="AE137" i="1"/>
  <c r="AF137" i="1"/>
  <c r="AG137" i="1"/>
  <c r="AH137" i="1"/>
  <c r="AI137" i="1"/>
  <c r="AJ137" i="1"/>
  <c r="AK137" i="1"/>
  <c r="AD138" i="1"/>
  <c r="AE138" i="1"/>
  <c r="AF138" i="1"/>
  <c r="AG138" i="1"/>
  <c r="AH138" i="1"/>
  <c r="AI138" i="1"/>
  <c r="AJ138" i="1"/>
  <c r="AK138" i="1"/>
  <c r="AD140" i="1"/>
  <c r="AE140" i="1"/>
  <c r="AF140" i="1"/>
  <c r="AG140" i="1"/>
  <c r="AH140" i="1"/>
  <c r="AI140" i="1"/>
  <c r="AJ140" i="1"/>
  <c r="AK140" i="1"/>
  <c r="AD141" i="1"/>
  <c r="AE141" i="1"/>
  <c r="AF141" i="1"/>
  <c r="AG141" i="1"/>
  <c r="AH141" i="1"/>
  <c r="AI141" i="1"/>
  <c r="AJ141" i="1"/>
  <c r="AK141" i="1"/>
  <c r="AD142" i="1"/>
  <c r="AE142" i="1"/>
  <c r="AF142" i="1"/>
  <c r="AG142" i="1"/>
  <c r="AH142" i="1"/>
  <c r="AI142" i="1"/>
  <c r="AJ142" i="1"/>
  <c r="AK142" i="1"/>
  <c r="AD143" i="1"/>
  <c r="AE143" i="1"/>
  <c r="AF143" i="1"/>
  <c r="AG143" i="1"/>
  <c r="AH143" i="1"/>
  <c r="AI143" i="1"/>
  <c r="AJ143" i="1"/>
  <c r="AK143" i="1"/>
  <c r="AD144" i="1"/>
  <c r="AE144" i="1"/>
  <c r="AF144" i="1"/>
  <c r="AG144" i="1"/>
  <c r="AH144" i="1"/>
  <c r="AI144" i="1"/>
  <c r="AJ144" i="1"/>
  <c r="AK144" i="1"/>
  <c r="AD146" i="1"/>
  <c r="AE146" i="1"/>
  <c r="AF146" i="1"/>
  <c r="AG146" i="1"/>
  <c r="AH146" i="1"/>
  <c r="AI146" i="1"/>
  <c r="AJ146" i="1"/>
  <c r="AK146" i="1"/>
  <c r="AD147" i="1"/>
  <c r="AE147" i="1"/>
  <c r="AF147" i="1"/>
  <c r="AG147" i="1"/>
  <c r="AH147" i="1"/>
  <c r="AI147" i="1"/>
  <c r="AJ147" i="1"/>
  <c r="AK147" i="1"/>
  <c r="AD148" i="1"/>
  <c r="AE148" i="1"/>
  <c r="AF148" i="1"/>
  <c r="AG148" i="1"/>
  <c r="AH148" i="1"/>
  <c r="AI148" i="1"/>
  <c r="AJ148" i="1"/>
  <c r="AK148" i="1"/>
  <c r="AD149" i="1"/>
  <c r="AE149" i="1"/>
  <c r="AF149" i="1"/>
  <c r="AG149" i="1"/>
  <c r="AH149" i="1"/>
  <c r="AI149" i="1"/>
  <c r="AJ149" i="1"/>
  <c r="AK149" i="1"/>
  <c r="AD150" i="1"/>
  <c r="AE150" i="1"/>
  <c r="AF150" i="1"/>
  <c r="AG150" i="1"/>
  <c r="AH150" i="1"/>
  <c r="AI150" i="1"/>
  <c r="AJ150" i="1"/>
  <c r="AK150" i="1"/>
  <c r="AD151" i="1"/>
  <c r="AE151" i="1"/>
  <c r="AF151" i="1"/>
  <c r="AG151" i="1"/>
  <c r="AH151" i="1"/>
  <c r="AI151" i="1"/>
  <c r="AJ151" i="1"/>
  <c r="AK151" i="1"/>
  <c r="AD152" i="1"/>
  <c r="AE152" i="1"/>
  <c r="AF152" i="1"/>
  <c r="AG152" i="1"/>
  <c r="AH152" i="1"/>
  <c r="AI152" i="1"/>
  <c r="AJ152" i="1"/>
  <c r="AK152" i="1"/>
  <c r="AD153" i="1"/>
  <c r="AE153" i="1"/>
  <c r="AF153" i="1"/>
  <c r="AG153" i="1"/>
  <c r="AH153" i="1"/>
  <c r="AI153" i="1"/>
  <c r="AJ153" i="1"/>
  <c r="AK153" i="1"/>
  <c r="AK135" i="1"/>
  <c r="AJ135" i="1"/>
  <c r="AI135" i="1"/>
  <c r="AH135" i="1"/>
  <c r="AG135" i="1"/>
  <c r="AF135" i="1"/>
  <c r="AE135" i="1"/>
  <c r="AD135" i="1"/>
  <c r="AI163" i="1"/>
  <c r="AJ163" i="1"/>
  <c r="AK163" i="1"/>
  <c r="AL163" i="1"/>
  <c r="AI164" i="1"/>
  <c r="AJ164" i="1"/>
  <c r="AK164" i="1"/>
  <c r="AL164" i="1"/>
  <c r="AI165" i="1"/>
  <c r="AJ165" i="1"/>
  <c r="AK165" i="1"/>
  <c r="AL165" i="1"/>
  <c r="AI167" i="1"/>
  <c r="AJ167" i="1"/>
  <c r="AK167" i="1"/>
  <c r="AL167" i="1"/>
  <c r="AI168" i="1"/>
  <c r="AJ168" i="1"/>
  <c r="AK168" i="1"/>
  <c r="AL168" i="1"/>
  <c r="AI169" i="1"/>
  <c r="AJ169" i="1"/>
  <c r="AK169" i="1"/>
  <c r="AL169" i="1"/>
  <c r="AI170" i="1"/>
  <c r="AJ170" i="1"/>
  <c r="AK170" i="1"/>
  <c r="AL170" i="1"/>
  <c r="AI171" i="1"/>
  <c r="AJ171" i="1"/>
  <c r="AK171" i="1"/>
  <c r="AL171" i="1"/>
  <c r="AI173" i="1"/>
  <c r="AJ173" i="1"/>
  <c r="AK173" i="1"/>
  <c r="AL173" i="1"/>
  <c r="AI174" i="1"/>
  <c r="AJ174" i="1"/>
  <c r="AK174" i="1"/>
  <c r="AL174" i="1"/>
  <c r="AI175" i="1"/>
  <c r="AJ175" i="1"/>
  <c r="AK175" i="1"/>
  <c r="AL175" i="1"/>
  <c r="AI176" i="1"/>
  <c r="AJ176" i="1"/>
  <c r="AK176" i="1"/>
  <c r="AL176" i="1"/>
  <c r="AI177" i="1"/>
  <c r="AJ177" i="1"/>
  <c r="AK177" i="1"/>
  <c r="AL177" i="1"/>
  <c r="AI178" i="1"/>
  <c r="AJ178" i="1"/>
  <c r="AK178" i="1"/>
  <c r="AL178" i="1"/>
  <c r="AI179" i="1"/>
  <c r="AJ179" i="1"/>
  <c r="AK179" i="1"/>
  <c r="AL179" i="1"/>
  <c r="AI180" i="1"/>
  <c r="AJ180" i="1"/>
  <c r="AK180" i="1"/>
  <c r="AL180" i="1"/>
  <c r="AL162" i="1"/>
  <c r="AK162" i="1"/>
  <c r="AJ162" i="1"/>
  <c r="AI162" i="1"/>
  <c r="AE163" i="1"/>
  <c r="AF163" i="1"/>
  <c r="AG163" i="1"/>
  <c r="AH163" i="1"/>
  <c r="AE164" i="1"/>
  <c r="AF164" i="1"/>
  <c r="AG164" i="1"/>
  <c r="AH164" i="1"/>
  <c r="AE165" i="1"/>
  <c r="AF165" i="1"/>
  <c r="AG165" i="1"/>
  <c r="AH165" i="1"/>
  <c r="AE167" i="1"/>
  <c r="AF167" i="1"/>
  <c r="AG167" i="1"/>
  <c r="AH167" i="1"/>
  <c r="AE168" i="1"/>
  <c r="AF168" i="1"/>
  <c r="AG168" i="1"/>
  <c r="AH168" i="1"/>
  <c r="AE169" i="1"/>
  <c r="AF169" i="1"/>
  <c r="AG169" i="1"/>
  <c r="AH169" i="1"/>
  <c r="AE170" i="1"/>
  <c r="AF170" i="1"/>
  <c r="AG170" i="1"/>
  <c r="AH170" i="1"/>
  <c r="AE171" i="1"/>
  <c r="AF171" i="1"/>
  <c r="AG171" i="1"/>
  <c r="AH171" i="1"/>
  <c r="AE173" i="1"/>
  <c r="AF173" i="1"/>
  <c r="AG173" i="1"/>
  <c r="AH173" i="1"/>
  <c r="AE174" i="1"/>
  <c r="AF174" i="1"/>
  <c r="AG174" i="1"/>
  <c r="AH174" i="1"/>
  <c r="AE175" i="1"/>
  <c r="AF175" i="1"/>
  <c r="AG175" i="1"/>
  <c r="AH175" i="1"/>
  <c r="AE176" i="1"/>
  <c r="AF176" i="1"/>
  <c r="AG176" i="1"/>
  <c r="AH176" i="1"/>
  <c r="AE177" i="1"/>
  <c r="AF177" i="1"/>
  <c r="AG177" i="1"/>
  <c r="AH177" i="1"/>
  <c r="AE178" i="1"/>
  <c r="AF178" i="1"/>
  <c r="AG178" i="1"/>
  <c r="AH178" i="1"/>
  <c r="AE179" i="1"/>
  <c r="AF179" i="1"/>
  <c r="AG179" i="1"/>
  <c r="AH179" i="1"/>
  <c r="AE180" i="1"/>
  <c r="AF180" i="1"/>
  <c r="AG180" i="1"/>
  <c r="AH180" i="1"/>
  <c r="AH162" i="1"/>
  <c r="AG162" i="1"/>
  <c r="AF162" i="1"/>
  <c r="AE162" i="1"/>
  <c r="AA163" i="1"/>
  <c r="AB163" i="1"/>
  <c r="AC163" i="1"/>
  <c r="AD163" i="1"/>
  <c r="AA164" i="1"/>
  <c r="AB164" i="1"/>
  <c r="AC164" i="1"/>
  <c r="AD164" i="1"/>
  <c r="AA165" i="1"/>
  <c r="AB165" i="1"/>
  <c r="AC165" i="1"/>
  <c r="AD165" i="1"/>
  <c r="AA167" i="1"/>
  <c r="AB167" i="1"/>
  <c r="AC167" i="1"/>
  <c r="AD167" i="1"/>
  <c r="AA168" i="1"/>
  <c r="AB168" i="1"/>
  <c r="AC168" i="1"/>
  <c r="AD168" i="1"/>
  <c r="AA169" i="1"/>
  <c r="AB169" i="1"/>
  <c r="AC169" i="1"/>
  <c r="AD169" i="1"/>
  <c r="AA170" i="1"/>
  <c r="AB170" i="1"/>
  <c r="AC170" i="1"/>
  <c r="AD170" i="1"/>
  <c r="AA171" i="1"/>
  <c r="AB171" i="1"/>
  <c r="AC171" i="1"/>
  <c r="AD171" i="1"/>
  <c r="AA173" i="1"/>
  <c r="AB173" i="1"/>
  <c r="AC173" i="1"/>
  <c r="AD173" i="1"/>
  <c r="AA174" i="1"/>
  <c r="AB174" i="1"/>
  <c r="AC174" i="1"/>
  <c r="AD174" i="1"/>
  <c r="AA175" i="1"/>
  <c r="AB175" i="1"/>
  <c r="AC175" i="1"/>
  <c r="AD175" i="1"/>
  <c r="AA176" i="1"/>
  <c r="AB176" i="1"/>
  <c r="AC176" i="1"/>
  <c r="AD176" i="1"/>
  <c r="AA177" i="1"/>
  <c r="AB177" i="1"/>
  <c r="AC177" i="1"/>
  <c r="AD177" i="1"/>
  <c r="AA178" i="1"/>
  <c r="AB178" i="1"/>
  <c r="AC178" i="1"/>
  <c r="AD178" i="1"/>
  <c r="AA179" i="1"/>
  <c r="AB179" i="1"/>
  <c r="AC179" i="1"/>
  <c r="AD179" i="1"/>
  <c r="AA180" i="1"/>
  <c r="AB180" i="1"/>
  <c r="AC180" i="1"/>
  <c r="AD180" i="1"/>
  <c r="AD162" i="1"/>
  <c r="AC162" i="1"/>
  <c r="AB162" i="1"/>
  <c r="AA162" i="1"/>
  <c r="Z136" i="1"/>
  <c r="AA136" i="1"/>
  <c r="AB136" i="1"/>
  <c r="AC136" i="1"/>
  <c r="Z137" i="1"/>
  <c r="AA137" i="1"/>
  <c r="AB137" i="1"/>
  <c r="AC137" i="1"/>
  <c r="Z138" i="1"/>
  <c r="AA138" i="1"/>
  <c r="AB138" i="1"/>
  <c r="AC138" i="1"/>
  <c r="Z140" i="1"/>
  <c r="AA140" i="1"/>
  <c r="AB140" i="1"/>
  <c r="AC140" i="1"/>
  <c r="Z141" i="1"/>
  <c r="AA141" i="1"/>
  <c r="AB141" i="1"/>
  <c r="AC141" i="1"/>
  <c r="Z142" i="1"/>
  <c r="AA142" i="1"/>
  <c r="AB142" i="1"/>
  <c r="AC142" i="1"/>
  <c r="Z143" i="1"/>
  <c r="AA143" i="1"/>
  <c r="AB143" i="1"/>
  <c r="AC143" i="1"/>
  <c r="Z144" i="1"/>
  <c r="AA144" i="1"/>
  <c r="AB144" i="1"/>
  <c r="AC144" i="1"/>
  <c r="Z146" i="1"/>
  <c r="AA146" i="1"/>
  <c r="AB146" i="1"/>
  <c r="AC146" i="1"/>
  <c r="Z147" i="1"/>
  <c r="AA147" i="1"/>
  <c r="AB147" i="1"/>
  <c r="AC147" i="1"/>
  <c r="Z148" i="1"/>
  <c r="AA148" i="1"/>
  <c r="AB148" i="1"/>
  <c r="AC148" i="1"/>
  <c r="Z149" i="1"/>
  <c r="AA149" i="1"/>
  <c r="AB149" i="1"/>
  <c r="AC149" i="1"/>
  <c r="Z150" i="1"/>
  <c r="AA150" i="1"/>
  <c r="AB150" i="1"/>
  <c r="AC150" i="1"/>
  <c r="Z151" i="1"/>
  <c r="AA151" i="1"/>
  <c r="AB151" i="1"/>
  <c r="AC151" i="1"/>
  <c r="Z152" i="1"/>
  <c r="AA152" i="1"/>
  <c r="AB152" i="1"/>
  <c r="AC152" i="1"/>
  <c r="Z153" i="1"/>
  <c r="AA153" i="1"/>
  <c r="AB153" i="1"/>
  <c r="AC153" i="1"/>
  <c r="AC135" i="1"/>
  <c r="AB135" i="1"/>
  <c r="AA135" i="1"/>
  <c r="Z135" i="1"/>
  <c r="AH85" i="1"/>
  <c r="AL85" i="1"/>
  <c r="AM85" i="1"/>
  <c r="AH88" i="1"/>
  <c r="AI88" i="1"/>
  <c r="AL88" i="1"/>
  <c r="AM88" i="1"/>
  <c r="AH89" i="1"/>
  <c r="AI89" i="1"/>
  <c r="AL89" i="1"/>
  <c r="AM89" i="1"/>
  <c r="AH90" i="1"/>
  <c r="AI90" i="1"/>
  <c r="AL90" i="1"/>
  <c r="AM90" i="1"/>
  <c r="AH91" i="1"/>
  <c r="AI91" i="1"/>
  <c r="AL91" i="1"/>
  <c r="AM91" i="1"/>
  <c r="AH93" i="1"/>
  <c r="AI93" i="1"/>
  <c r="AL93" i="1"/>
  <c r="AM93" i="1"/>
  <c r="AH95" i="1"/>
  <c r="AI95" i="1"/>
  <c r="AL95" i="1"/>
  <c r="AM95" i="1"/>
  <c r="AH96" i="1"/>
  <c r="AI96" i="1"/>
  <c r="AL96" i="1"/>
  <c r="AM96" i="1"/>
  <c r="AH97" i="1"/>
  <c r="AI97" i="1"/>
  <c r="AL97" i="1"/>
  <c r="AM97" i="1"/>
  <c r="AH98" i="1"/>
  <c r="AI98" i="1"/>
  <c r="AL98" i="1"/>
  <c r="AM98" i="1"/>
  <c r="AH99" i="1"/>
  <c r="AI99" i="1"/>
  <c r="AL99" i="1"/>
  <c r="AM99" i="1"/>
  <c r="AH100" i="1"/>
  <c r="AI100" i="1"/>
  <c r="AL100" i="1"/>
  <c r="AM100" i="1"/>
  <c r="AH101" i="1"/>
  <c r="AI101" i="1"/>
  <c r="AL101" i="1"/>
  <c r="AM101" i="1"/>
  <c r="AH102" i="1"/>
  <c r="AI102" i="1"/>
  <c r="AL102" i="1"/>
  <c r="AM102" i="1"/>
  <c r="AM84" i="1"/>
  <c r="AL84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AI84" i="1"/>
  <c r="AH84" i="1"/>
  <c r="P67" i="4"/>
  <c r="O67" i="4"/>
  <c r="P64" i="4"/>
  <c r="O64" i="4"/>
  <c r="P62" i="4"/>
  <c r="O62" i="4"/>
  <c r="P59" i="4"/>
  <c r="O59" i="4"/>
  <c r="O35" i="2"/>
  <c r="N35" i="2"/>
  <c r="O33" i="2"/>
  <c r="N33" i="2"/>
  <c r="O30" i="2"/>
  <c r="N30" i="2"/>
  <c r="AG15" i="2"/>
  <c r="AH15" i="2"/>
  <c r="AG8" i="2"/>
  <c r="AH8" i="2"/>
  <c r="AG10" i="2"/>
  <c r="AH10" i="2"/>
  <c r="T8" i="5"/>
  <c r="U8" i="5"/>
  <c r="P9" i="5"/>
  <c r="Q9" i="5"/>
  <c r="Q8" i="5"/>
  <c r="P8" i="5"/>
  <c r="U15" i="5"/>
  <c r="T15" i="5"/>
  <c r="U14" i="5"/>
  <c r="T14" i="5"/>
  <c r="U9" i="5"/>
  <c r="T9" i="5"/>
  <c r="Q14" i="5"/>
  <c r="P14" i="5"/>
  <c r="Q12" i="5"/>
  <c r="P12" i="5"/>
  <c r="C14" i="2"/>
  <c r="D14" i="2"/>
  <c r="E14" i="2"/>
  <c r="F14" i="2"/>
  <c r="B14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5" i="2"/>
  <c r="I5" i="2"/>
  <c r="M81" i="4"/>
  <c r="N81" i="4"/>
  <c r="M60" i="4"/>
  <c r="N60" i="4"/>
  <c r="M61" i="4"/>
  <c r="N61" i="4"/>
  <c r="M62" i="4"/>
  <c r="N62" i="4"/>
  <c r="M64" i="4"/>
  <c r="N64" i="4"/>
  <c r="M65" i="4"/>
  <c r="N65" i="4"/>
  <c r="M66" i="4"/>
  <c r="N66" i="4"/>
  <c r="M67" i="4"/>
  <c r="N67" i="4"/>
  <c r="M68" i="4"/>
  <c r="N68" i="4"/>
  <c r="M69" i="4"/>
  <c r="N69" i="4"/>
  <c r="M70" i="4"/>
  <c r="N70" i="4"/>
  <c r="M71" i="4"/>
  <c r="N71" i="4"/>
  <c r="M72" i="4"/>
  <c r="N72" i="4"/>
  <c r="M73" i="4"/>
  <c r="N73" i="4"/>
  <c r="M74" i="4"/>
  <c r="N74" i="4"/>
  <c r="M75" i="4"/>
  <c r="N75" i="4"/>
  <c r="M76" i="4"/>
  <c r="N76" i="4"/>
  <c r="M77" i="4"/>
  <c r="N77" i="4"/>
  <c r="M78" i="4"/>
  <c r="N78" i="4"/>
  <c r="M79" i="4"/>
  <c r="N79" i="4"/>
  <c r="N59" i="4"/>
  <c r="M59" i="4"/>
  <c r="AY68" i="3"/>
  <c r="AZ68" i="3"/>
  <c r="BA68" i="3"/>
  <c r="BB68" i="3"/>
  <c r="AY69" i="3"/>
  <c r="AZ69" i="3"/>
  <c r="BA69" i="3"/>
  <c r="BB69" i="3"/>
  <c r="AY70" i="3"/>
  <c r="AZ70" i="3"/>
  <c r="BA70" i="3"/>
  <c r="BB70" i="3"/>
  <c r="AY71" i="3"/>
  <c r="AZ71" i="3"/>
  <c r="BA71" i="3"/>
  <c r="BB71" i="3"/>
  <c r="AY72" i="3"/>
  <c r="AZ72" i="3"/>
  <c r="BA72" i="3"/>
  <c r="BB72" i="3"/>
  <c r="AY73" i="3"/>
  <c r="AZ73" i="3"/>
  <c r="BA73" i="3"/>
  <c r="BB73" i="3"/>
  <c r="AY74" i="3"/>
  <c r="AZ74" i="3"/>
  <c r="BA74" i="3"/>
  <c r="BB74" i="3"/>
  <c r="AY75" i="3"/>
  <c r="AZ75" i="3"/>
  <c r="BA75" i="3"/>
  <c r="BB75" i="3"/>
  <c r="AY78" i="3"/>
  <c r="AZ78" i="3"/>
  <c r="BA78" i="3"/>
  <c r="BB78" i="3"/>
  <c r="AY79" i="3"/>
  <c r="AZ79" i="3"/>
  <c r="BA79" i="3"/>
  <c r="BB79" i="3"/>
  <c r="AY80" i="3"/>
  <c r="AZ80" i="3"/>
  <c r="BA80" i="3"/>
  <c r="BB80" i="3"/>
  <c r="AY81" i="3"/>
  <c r="AZ81" i="3"/>
  <c r="BA81" i="3"/>
  <c r="BB81" i="3"/>
  <c r="AY82" i="3"/>
  <c r="AZ82" i="3"/>
  <c r="BA82" i="3"/>
  <c r="BB82" i="3"/>
  <c r="AY83" i="3"/>
  <c r="AZ83" i="3"/>
  <c r="BA83" i="3"/>
  <c r="BB83" i="3"/>
  <c r="AY84" i="3"/>
  <c r="AZ84" i="3"/>
  <c r="BA84" i="3"/>
  <c r="BB84" i="3"/>
  <c r="AY85" i="3"/>
  <c r="AZ85" i="3"/>
  <c r="BA85" i="3"/>
  <c r="BB85" i="3"/>
  <c r="AY86" i="3"/>
  <c r="AZ86" i="3"/>
  <c r="BA86" i="3"/>
  <c r="BB86" i="3"/>
  <c r="BB67" i="3"/>
  <c r="BA67" i="3"/>
  <c r="AZ67" i="3"/>
  <c r="AY67" i="3"/>
  <c r="V6" i="4"/>
  <c r="W6" i="4"/>
  <c r="V7" i="4"/>
  <c r="W7" i="4"/>
  <c r="V8" i="4"/>
  <c r="W8" i="4"/>
  <c r="V9" i="4"/>
  <c r="W9" i="4"/>
  <c r="V10" i="4"/>
  <c r="W10" i="4"/>
  <c r="V11" i="4"/>
  <c r="W11" i="4"/>
  <c r="V12" i="4"/>
  <c r="W12" i="4"/>
  <c r="V13" i="4"/>
  <c r="W13" i="4"/>
  <c r="V14" i="4"/>
  <c r="W14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7" i="4"/>
  <c r="W27" i="4"/>
  <c r="W5" i="4"/>
  <c r="V5" i="4"/>
  <c r="T6" i="4"/>
  <c r="U6" i="4"/>
  <c r="T7" i="4"/>
  <c r="U7" i="4"/>
  <c r="T8" i="4"/>
  <c r="U8" i="4"/>
  <c r="T9" i="4"/>
  <c r="U9" i="4"/>
  <c r="T10" i="4"/>
  <c r="U10" i="4"/>
  <c r="T11" i="4"/>
  <c r="U11" i="4"/>
  <c r="T12" i="4"/>
  <c r="U12" i="4"/>
  <c r="T13" i="4"/>
  <c r="U13" i="4"/>
  <c r="T14" i="4"/>
  <c r="U14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7" i="4"/>
  <c r="U27" i="4"/>
  <c r="U5" i="4"/>
  <c r="T5" i="4"/>
  <c r="V14" i="2"/>
  <c r="W14" i="2"/>
  <c r="U14" i="2"/>
  <c r="N14" i="2"/>
  <c r="O14" i="2"/>
  <c r="P14" i="2"/>
  <c r="Q14" i="2"/>
  <c r="R14" i="2"/>
  <c r="M14" i="2"/>
  <c r="AE6" i="2"/>
  <c r="AF6" i="2"/>
  <c r="AE7" i="2"/>
  <c r="AF7" i="2"/>
  <c r="AE8" i="2"/>
  <c r="AF8" i="2"/>
  <c r="AE9" i="2"/>
  <c r="AF9" i="2"/>
  <c r="AE10" i="2"/>
  <c r="AF10" i="2"/>
  <c r="AE11" i="2"/>
  <c r="AF11" i="2"/>
  <c r="AE12" i="2"/>
  <c r="AF12" i="2"/>
  <c r="AE13" i="2"/>
  <c r="AF13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5" i="2"/>
  <c r="AF25" i="2"/>
  <c r="AF5" i="2"/>
  <c r="AE5" i="2"/>
  <c r="N99" i="3"/>
  <c r="O99" i="3"/>
  <c r="P99" i="3"/>
  <c r="Q99" i="3"/>
  <c r="N100" i="3"/>
  <c r="O100" i="3"/>
  <c r="P100" i="3"/>
  <c r="Q100" i="3"/>
  <c r="N101" i="3"/>
  <c r="O101" i="3"/>
  <c r="P101" i="3"/>
  <c r="Q101" i="3"/>
  <c r="N102" i="3"/>
  <c r="O102" i="3"/>
  <c r="P102" i="3"/>
  <c r="Q102" i="3"/>
  <c r="N103" i="3"/>
  <c r="O103" i="3"/>
  <c r="P103" i="3"/>
  <c r="Q103" i="3"/>
  <c r="N104" i="3"/>
  <c r="O104" i="3"/>
  <c r="P104" i="3"/>
  <c r="Q104" i="3"/>
  <c r="N105" i="3"/>
  <c r="O105" i="3"/>
  <c r="P105" i="3"/>
  <c r="Q105" i="3"/>
  <c r="N106" i="3"/>
  <c r="O106" i="3"/>
  <c r="P106" i="3"/>
  <c r="Q106" i="3"/>
  <c r="N109" i="3"/>
  <c r="O109" i="3"/>
  <c r="P109" i="3"/>
  <c r="Q109" i="3"/>
  <c r="N110" i="3"/>
  <c r="O110" i="3"/>
  <c r="P110" i="3"/>
  <c r="Q110" i="3"/>
  <c r="N111" i="3"/>
  <c r="O111" i="3"/>
  <c r="P111" i="3"/>
  <c r="Q111" i="3"/>
  <c r="N112" i="3"/>
  <c r="O112" i="3"/>
  <c r="P112" i="3"/>
  <c r="Q112" i="3"/>
  <c r="N113" i="3"/>
  <c r="O113" i="3"/>
  <c r="P113" i="3"/>
  <c r="Q113" i="3"/>
  <c r="N114" i="3"/>
  <c r="O114" i="3"/>
  <c r="P114" i="3"/>
  <c r="Q114" i="3"/>
  <c r="N115" i="3"/>
  <c r="O115" i="3"/>
  <c r="P115" i="3"/>
  <c r="Q115" i="3"/>
  <c r="N116" i="3"/>
  <c r="O116" i="3"/>
  <c r="P116" i="3"/>
  <c r="Q116" i="3"/>
  <c r="N117" i="3"/>
  <c r="O117" i="3"/>
  <c r="P117" i="3"/>
  <c r="Q117" i="3"/>
  <c r="Q98" i="3"/>
  <c r="P98" i="3"/>
  <c r="O98" i="3"/>
  <c r="N98" i="3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4" i="4"/>
  <c r="S54" i="4"/>
  <c r="S32" i="4"/>
  <c r="R32" i="4"/>
  <c r="C42" i="4"/>
  <c r="D42" i="4"/>
  <c r="E42" i="4"/>
  <c r="F42" i="4"/>
  <c r="G42" i="4"/>
  <c r="H42" i="4"/>
  <c r="I42" i="4"/>
  <c r="J42" i="4"/>
  <c r="K42" i="4"/>
  <c r="L42" i="4"/>
  <c r="M42" i="4"/>
  <c r="B42" i="4"/>
  <c r="P33" i="4"/>
  <c r="Q33" i="4"/>
  <c r="P34" i="4"/>
  <c r="Q34" i="4"/>
  <c r="P35" i="4"/>
  <c r="Q35" i="4"/>
  <c r="P36" i="4"/>
  <c r="Q36" i="4"/>
  <c r="P37" i="4"/>
  <c r="Q37" i="4"/>
  <c r="P38" i="4"/>
  <c r="Q38" i="4"/>
  <c r="P39" i="4"/>
  <c r="Q39" i="4"/>
  <c r="P40" i="4"/>
  <c r="Q40" i="4"/>
  <c r="P41" i="4"/>
  <c r="Q41" i="4"/>
  <c r="P43" i="4"/>
  <c r="Q43" i="4"/>
  <c r="P44" i="4"/>
  <c r="Q44" i="4"/>
  <c r="P45" i="4"/>
  <c r="Q45" i="4"/>
  <c r="P46" i="4"/>
  <c r="Q46" i="4"/>
  <c r="P47" i="4"/>
  <c r="Q47" i="4"/>
  <c r="P48" i="4"/>
  <c r="Q48" i="4"/>
  <c r="P49" i="4"/>
  <c r="Q49" i="4"/>
  <c r="P50" i="4"/>
  <c r="Q50" i="4"/>
  <c r="P51" i="4"/>
  <c r="Q51" i="4"/>
  <c r="P52" i="4"/>
  <c r="Q52" i="4"/>
  <c r="P54" i="4"/>
  <c r="Q54" i="4"/>
  <c r="Q32" i="4"/>
  <c r="P32" i="4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1" i="2"/>
  <c r="M51" i="2"/>
  <c r="M30" i="2"/>
  <c r="L30" i="2"/>
  <c r="S7" i="5"/>
  <c r="S8" i="5"/>
  <c r="S9" i="5"/>
  <c r="S12" i="5"/>
  <c r="S13" i="5"/>
  <c r="S14" i="5"/>
  <c r="S15" i="5"/>
  <c r="S16" i="5"/>
  <c r="S17" i="5"/>
  <c r="S19" i="5"/>
  <c r="S20" i="5"/>
  <c r="S21" i="5"/>
  <c r="S22" i="5"/>
  <c r="S23" i="5"/>
  <c r="S24" i="5"/>
  <c r="S25" i="5"/>
  <c r="S26" i="5"/>
  <c r="S27" i="5"/>
  <c r="S28" i="5"/>
  <c r="S6" i="5"/>
  <c r="R7" i="5"/>
  <c r="R8" i="5"/>
  <c r="R9" i="5"/>
  <c r="R12" i="5"/>
  <c r="R13" i="5"/>
  <c r="R14" i="5"/>
  <c r="R15" i="5"/>
  <c r="R16" i="5"/>
  <c r="R17" i="5"/>
  <c r="R19" i="5"/>
  <c r="R20" i="5"/>
  <c r="R21" i="5"/>
  <c r="R22" i="5"/>
  <c r="R23" i="5"/>
  <c r="R24" i="5"/>
  <c r="R25" i="5"/>
  <c r="R26" i="5"/>
  <c r="R27" i="5"/>
  <c r="R28" i="5"/>
  <c r="R6" i="5"/>
  <c r="O7" i="5"/>
  <c r="O8" i="5"/>
  <c r="O9" i="5"/>
  <c r="O12" i="5"/>
  <c r="O13" i="5"/>
  <c r="O14" i="5"/>
  <c r="O15" i="5"/>
  <c r="O17" i="5"/>
  <c r="O19" i="5"/>
  <c r="O20" i="5"/>
  <c r="O21" i="5"/>
  <c r="O22" i="5"/>
  <c r="O23" i="5"/>
  <c r="O24" i="5"/>
  <c r="O25" i="5"/>
  <c r="O26" i="5"/>
  <c r="O27" i="5"/>
  <c r="O28" i="5"/>
  <c r="O6" i="5"/>
  <c r="N20" i="5"/>
  <c r="N21" i="5"/>
  <c r="N22" i="5"/>
  <c r="N23" i="5"/>
  <c r="N24" i="5"/>
  <c r="N25" i="5"/>
  <c r="N26" i="5"/>
  <c r="N27" i="5"/>
  <c r="N28" i="5"/>
  <c r="N19" i="5"/>
  <c r="N17" i="5"/>
  <c r="N7" i="5"/>
  <c r="N8" i="5"/>
  <c r="N9" i="5"/>
  <c r="N12" i="5"/>
  <c r="N13" i="5"/>
  <c r="N14" i="5"/>
  <c r="N15" i="5"/>
  <c r="N16" i="5"/>
  <c r="N6" i="5"/>
  <c r="AN36" i="26" l="1"/>
  <c r="AG14" i="2"/>
  <c r="I14" i="2"/>
  <c r="AH14" i="2"/>
  <c r="J14" i="2"/>
  <c r="AJ184" i="1"/>
  <c r="AL184" i="1"/>
  <c r="AK183" i="1"/>
  <c r="AJ182" i="1"/>
  <c r="AI183" i="1"/>
  <c r="AN52" i="26"/>
  <c r="AN34" i="26"/>
  <c r="AN59" i="26"/>
  <c r="AN37" i="26"/>
  <c r="AN55" i="26"/>
  <c r="AN50" i="26"/>
  <c r="AN54" i="26"/>
  <c r="AN44" i="26"/>
  <c r="AN43" i="26"/>
  <c r="AN31" i="26"/>
  <c r="AN56" i="26"/>
  <c r="AN47" i="26"/>
  <c r="AN49" i="26"/>
  <c r="AN53" i="26"/>
  <c r="AN46" i="26"/>
  <c r="AN45" i="26"/>
  <c r="AN39" i="26"/>
  <c r="AN61" i="26"/>
  <c r="AN41" i="26"/>
  <c r="AN38" i="26"/>
  <c r="AN60" i="26"/>
  <c r="AN58" i="26"/>
  <c r="AN40" i="26"/>
  <c r="AN42" i="26"/>
  <c r="AN57" i="26"/>
  <c r="AN32" i="26"/>
  <c r="AN35" i="26"/>
  <c r="AN33" i="26"/>
  <c r="AN48" i="26"/>
  <c r="AN5" i="26"/>
  <c r="AN23" i="26"/>
  <c r="AN21" i="26"/>
  <c r="AN13" i="26"/>
  <c r="AN28" i="26"/>
  <c r="AN14" i="26"/>
  <c r="AN9" i="26"/>
  <c r="AN18" i="26"/>
  <c r="AN16" i="26"/>
  <c r="AN6" i="26"/>
  <c r="AN24" i="26"/>
  <c r="AN22" i="26"/>
  <c r="AN63" i="26"/>
  <c r="AN30" i="26"/>
  <c r="AN20" i="26"/>
  <c r="AN27" i="26"/>
  <c r="AN7" i="26"/>
  <c r="AN11" i="26"/>
  <c r="AN67" i="26"/>
  <c r="AN8" i="26"/>
  <c r="AN15" i="26"/>
  <c r="AN25" i="26"/>
  <c r="AN66" i="26"/>
  <c r="AN64" i="26"/>
  <c r="AN19" i="26"/>
  <c r="AN12" i="26"/>
  <c r="AN26" i="26"/>
  <c r="AJ183" i="1"/>
  <c r="AL182" i="1"/>
  <c r="AK184" i="1"/>
  <c r="AK182" i="1"/>
  <c r="AI184" i="1"/>
  <c r="AI182" i="1"/>
  <c r="AL183" i="1"/>
  <c r="W15" i="4"/>
  <c r="V15" i="4"/>
  <c r="U15" i="4"/>
  <c r="S42" i="4"/>
  <c r="R42" i="4"/>
  <c r="AE14" i="2"/>
  <c r="AF14" i="2"/>
  <c r="Q42" i="4"/>
  <c r="P42" i="4"/>
  <c r="C119" i="3"/>
  <c r="D119" i="3"/>
  <c r="E119" i="3"/>
  <c r="F119" i="3"/>
  <c r="G119" i="3"/>
  <c r="H119" i="3"/>
  <c r="I119" i="3"/>
  <c r="J119" i="3"/>
  <c r="K119" i="3"/>
  <c r="C120" i="3"/>
  <c r="D120" i="3"/>
  <c r="E120" i="3"/>
  <c r="F120" i="3"/>
  <c r="G120" i="3"/>
  <c r="H120" i="3"/>
  <c r="I120" i="3"/>
  <c r="J120" i="3"/>
  <c r="K120" i="3"/>
  <c r="C121" i="3"/>
  <c r="D121" i="3"/>
  <c r="E121" i="3"/>
  <c r="F121" i="3"/>
  <c r="G121" i="3"/>
  <c r="H121" i="3"/>
  <c r="I121" i="3"/>
  <c r="J121" i="3"/>
  <c r="K121" i="3"/>
  <c r="C122" i="3"/>
  <c r="D122" i="3"/>
  <c r="E122" i="3"/>
  <c r="F122" i="3"/>
  <c r="G122" i="3"/>
  <c r="H122" i="3"/>
  <c r="I122" i="3"/>
  <c r="J122" i="3"/>
  <c r="K122" i="3"/>
  <c r="C123" i="3"/>
  <c r="D123" i="3"/>
  <c r="E123" i="3"/>
  <c r="F123" i="3"/>
  <c r="G123" i="3"/>
  <c r="H123" i="3"/>
  <c r="I123" i="3"/>
  <c r="J123" i="3"/>
  <c r="K123" i="3"/>
  <c r="C124" i="3"/>
  <c r="D124" i="3"/>
  <c r="E124" i="3"/>
  <c r="F124" i="3"/>
  <c r="G124" i="3"/>
  <c r="H124" i="3"/>
  <c r="I124" i="3"/>
  <c r="J124" i="3"/>
  <c r="K124" i="3"/>
  <c r="C125" i="3"/>
  <c r="D125" i="3"/>
  <c r="E125" i="3"/>
  <c r="F125" i="3"/>
  <c r="G125" i="3"/>
  <c r="H125" i="3"/>
  <c r="I125" i="3"/>
  <c r="J125" i="3"/>
  <c r="K125" i="3"/>
  <c r="B119" i="3"/>
  <c r="B125" i="3"/>
  <c r="B124" i="3"/>
  <c r="B123" i="3"/>
  <c r="B122" i="3"/>
  <c r="B121" i="3"/>
  <c r="B120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B94" i="3"/>
  <c r="B93" i="3"/>
  <c r="B92" i="3"/>
  <c r="B91" i="3"/>
  <c r="B90" i="3"/>
  <c r="B89" i="3"/>
  <c r="B88" i="3"/>
  <c r="U57" i="3"/>
  <c r="V57" i="3"/>
  <c r="W57" i="3"/>
  <c r="X57" i="3"/>
  <c r="Y57" i="3"/>
  <c r="Z57" i="3"/>
  <c r="AA57" i="3"/>
  <c r="AB57" i="3"/>
  <c r="AC57" i="3"/>
  <c r="AD57" i="3"/>
  <c r="AE57" i="3"/>
  <c r="AF57" i="3"/>
  <c r="U58" i="3"/>
  <c r="V58" i="3"/>
  <c r="W58" i="3"/>
  <c r="X58" i="3"/>
  <c r="Y58" i="3"/>
  <c r="Z58" i="3"/>
  <c r="AA58" i="3"/>
  <c r="AB58" i="3"/>
  <c r="AC58" i="3"/>
  <c r="AD58" i="3"/>
  <c r="AE58" i="3"/>
  <c r="AF58" i="3"/>
  <c r="U59" i="3"/>
  <c r="V59" i="3"/>
  <c r="W59" i="3"/>
  <c r="X59" i="3"/>
  <c r="Y59" i="3"/>
  <c r="Z59" i="3"/>
  <c r="AA59" i="3"/>
  <c r="AB59" i="3"/>
  <c r="AC59" i="3"/>
  <c r="AD59" i="3"/>
  <c r="AE59" i="3"/>
  <c r="AF59" i="3"/>
  <c r="U60" i="3"/>
  <c r="V60" i="3"/>
  <c r="W60" i="3"/>
  <c r="X60" i="3"/>
  <c r="Y60" i="3"/>
  <c r="Z60" i="3"/>
  <c r="AA60" i="3"/>
  <c r="AB60" i="3"/>
  <c r="AC60" i="3"/>
  <c r="AD60" i="3"/>
  <c r="AE60" i="3"/>
  <c r="AF60" i="3"/>
  <c r="U61" i="3"/>
  <c r="V61" i="3"/>
  <c r="W61" i="3"/>
  <c r="X61" i="3"/>
  <c r="Y61" i="3"/>
  <c r="Z61" i="3"/>
  <c r="AA61" i="3"/>
  <c r="AB61" i="3"/>
  <c r="AC61" i="3"/>
  <c r="AD61" i="3"/>
  <c r="AE61" i="3"/>
  <c r="AF61" i="3"/>
  <c r="U62" i="3"/>
  <c r="V62" i="3"/>
  <c r="W62" i="3"/>
  <c r="X62" i="3"/>
  <c r="Y62" i="3"/>
  <c r="Z62" i="3"/>
  <c r="AA62" i="3"/>
  <c r="AB62" i="3"/>
  <c r="AC62" i="3"/>
  <c r="AD62" i="3"/>
  <c r="AE62" i="3"/>
  <c r="AF62" i="3"/>
  <c r="U63" i="3"/>
  <c r="V63" i="3"/>
  <c r="W63" i="3"/>
  <c r="X63" i="3"/>
  <c r="Y63" i="3"/>
  <c r="Z63" i="3"/>
  <c r="AA63" i="3"/>
  <c r="AB63" i="3"/>
  <c r="AC63" i="3"/>
  <c r="AD63" i="3"/>
  <c r="AE63" i="3"/>
  <c r="AF63" i="3"/>
  <c r="M57" i="3"/>
  <c r="N57" i="3"/>
  <c r="O57" i="3"/>
  <c r="P57" i="3"/>
  <c r="Q57" i="3"/>
  <c r="R57" i="3"/>
  <c r="S57" i="3"/>
  <c r="T57" i="3"/>
  <c r="M58" i="3"/>
  <c r="N58" i="3"/>
  <c r="O58" i="3"/>
  <c r="P58" i="3"/>
  <c r="Q58" i="3"/>
  <c r="R58" i="3"/>
  <c r="S58" i="3"/>
  <c r="T58" i="3"/>
  <c r="M59" i="3"/>
  <c r="N59" i="3"/>
  <c r="O59" i="3"/>
  <c r="P59" i="3"/>
  <c r="Q59" i="3"/>
  <c r="R59" i="3"/>
  <c r="S59" i="3"/>
  <c r="T59" i="3"/>
  <c r="M60" i="3"/>
  <c r="N60" i="3"/>
  <c r="O60" i="3"/>
  <c r="P60" i="3"/>
  <c r="Q60" i="3"/>
  <c r="R60" i="3"/>
  <c r="S60" i="3"/>
  <c r="T60" i="3"/>
  <c r="M61" i="3"/>
  <c r="N61" i="3"/>
  <c r="O61" i="3"/>
  <c r="P61" i="3"/>
  <c r="Q61" i="3"/>
  <c r="R61" i="3"/>
  <c r="S61" i="3"/>
  <c r="T61" i="3"/>
  <c r="M62" i="3"/>
  <c r="N62" i="3"/>
  <c r="O62" i="3"/>
  <c r="P62" i="3"/>
  <c r="Q62" i="3"/>
  <c r="R62" i="3"/>
  <c r="S62" i="3"/>
  <c r="T62" i="3"/>
  <c r="M63" i="3"/>
  <c r="N63" i="3"/>
  <c r="O63" i="3"/>
  <c r="P63" i="3"/>
  <c r="Q63" i="3"/>
  <c r="R63" i="3"/>
  <c r="S63" i="3"/>
  <c r="T63" i="3"/>
  <c r="C57" i="3"/>
  <c r="D57" i="3"/>
  <c r="E57" i="3"/>
  <c r="F57" i="3"/>
  <c r="G57" i="3"/>
  <c r="H57" i="3"/>
  <c r="I57" i="3"/>
  <c r="J57" i="3"/>
  <c r="K57" i="3"/>
  <c r="L57" i="3"/>
  <c r="C58" i="3"/>
  <c r="D58" i="3"/>
  <c r="E58" i="3"/>
  <c r="F58" i="3"/>
  <c r="G58" i="3"/>
  <c r="H58" i="3"/>
  <c r="I58" i="3"/>
  <c r="J58" i="3"/>
  <c r="K58" i="3"/>
  <c r="L58" i="3"/>
  <c r="C59" i="3"/>
  <c r="D59" i="3"/>
  <c r="E59" i="3"/>
  <c r="F59" i="3"/>
  <c r="G59" i="3"/>
  <c r="H59" i="3"/>
  <c r="I59" i="3"/>
  <c r="J59" i="3"/>
  <c r="K59" i="3"/>
  <c r="L59" i="3"/>
  <c r="C60" i="3"/>
  <c r="D60" i="3"/>
  <c r="E60" i="3"/>
  <c r="F60" i="3"/>
  <c r="G60" i="3"/>
  <c r="H60" i="3"/>
  <c r="I60" i="3"/>
  <c r="J60" i="3"/>
  <c r="K60" i="3"/>
  <c r="L60" i="3"/>
  <c r="C61" i="3"/>
  <c r="D61" i="3"/>
  <c r="E61" i="3"/>
  <c r="F61" i="3"/>
  <c r="G61" i="3"/>
  <c r="H61" i="3"/>
  <c r="I61" i="3"/>
  <c r="J61" i="3"/>
  <c r="K61" i="3"/>
  <c r="L61" i="3"/>
  <c r="C62" i="3"/>
  <c r="D62" i="3"/>
  <c r="E62" i="3"/>
  <c r="F62" i="3"/>
  <c r="G62" i="3"/>
  <c r="H62" i="3"/>
  <c r="I62" i="3"/>
  <c r="J62" i="3"/>
  <c r="K62" i="3"/>
  <c r="L62" i="3"/>
  <c r="C63" i="3"/>
  <c r="D63" i="3"/>
  <c r="E63" i="3"/>
  <c r="F63" i="3"/>
  <c r="G63" i="3"/>
  <c r="H63" i="3"/>
  <c r="I63" i="3"/>
  <c r="J63" i="3"/>
  <c r="K63" i="3"/>
  <c r="L63" i="3"/>
  <c r="B63" i="3"/>
  <c r="B62" i="3"/>
  <c r="B61" i="3"/>
  <c r="B60" i="3"/>
  <c r="B59" i="3"/>
  <c r="B58" i="3"/>
  <c r="B57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B32" i="3"/>
  <c r="B31" i="3"/>
  <c r="B30" i="3"/>
  <c r="B29" i="3"/>
  <c r="B28" i="3"/>
  <c r="B27" i="3"/>
  <c r="B26" i="3"/>
  <c r="N120" i="3" l="1"/>
  <c r="O120" i="3"/>
  <c r="P120" i="3"/>
  <c r="Q120" i="3"/>
  <c r="P121" i="3"/>
  <c r="Q121" i="3"/>
  <c r="N121" i="3"/>
  <c r="O121" i="3"/>
  <c r="O122" i="3"/>
  <c r="N122" i="3"/>
  <c r="P122" i="3"/>
  <c r="Q122" i="3"/>
  <c r="P123" i="3"/>
  <c r="Q123" i="3"/>
  <c r="N123" i="3"/>
  <c r="O123" i="3"/>
  <c r="O124" i="3"/>
  <c r="N124" i="3"/>
  <c r="Q124" i="3"/>
  <c r="P124" i="3"/>
  <c r="P125" i="3"/>
  <c r="Q125" i="3"/>
  <c r="N125" i="3"/>
  <c r="O125" i="3"/>
  <c r="P119" i="3"/>
  <c r="Q119" i="3"/>
  <c r="N119" i="3"/>
  <c r="O119" i="3"/>
  <c r="AZ89" i="3"/>
  <c r="BA89" i="3"/>
  <c r="BB89" i="3"/>
  <c r="AY89" i="3"/>
  <c r="AZ93" i="3"/>
  <c r="BA93" i="3"/>
  <c r="BB93" i="3"/>
  <c r="AY93" i="3"/>
  <c r="AZ91" i="3"/>
  <c r="BA91" i="3"/>
  <c r="BB91" i="3"/>
  <c r="AY91" i="3"/>
  <c r="AY88" i="3"/>
  <c r="AZ88" i="3"/>
  <c r="BA88" i="3"/>
  <c r="BB88" i="3"/>
  <c r="AY92" i="3"/>
  <c r="AZ92" i="3"/>
  <c r="BA92" i="3"/>
  <c r="BB92" i="3"/>
  <c r="BA94" i="3"/>
  <c r="AY94" i="3"/>
  <c r="BB94" i="3"/>
  <c r="AZ94" i="3"/>
  <c r="AZ90" i="3"/>
  <c r="BA90" i="3"/>
  <c r="AY90" i="3"/>
  <c r="BB90" i="3"/>
  <c r="C182" i="1" l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B184" i="1"/>
  <c r="B183" i="1"/>
  <c r="B182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B157" i="1"/>
  <c r="B156" i="1"/>
  <c r="B155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B131" i="1"/>
  <c r="B130" i="1"/>
  <c r="B129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B105" i="1"/>
  <c r="B104" i="1"/>
  <c r="B103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B79" i="1"/>
  <c r="B78" i="1"/>
  <c r="B77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B53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B27" i="1"/>
  <c r="AJ157" i="1" l="1"/>
  <c r="AK157" i="1"/>
  <c r="AH157" i="1"/>
  <c r="AI157" i="1"/>
  <c r="AJ156" i="1"/>
  <c r="AK156" i="1"/>
  <c r="AH156" i="1"/>
  <c r="AI156" i="1"/>
  <c r="AJ155" i="1"/>
  <c r="AK155" i="1"/>
  <c r="AH155" i="1"/>
  <c r="AI155" i="1"/>
  <c r="AD157" i="1"/>
  <c r="AE157" i="1"/>
  <c r="AF157" i="1"/>
  <c r="AG157" i="1"/>
  <c r="AD156" i="1"/>
  <c r="AE156" i="1"/>
  <c r="AF156" i="1"/>
  <c r="AG156" i="1"/>
  <c r="AE155" i="1"/>
  <c r="AD155" i="1"/>
  <c r="AF155" i="1"/>
  <c r="AG155" i="1"/>
  <c r="AJ105" i="1"/>
  <c r="AK105" i="1"/>
  <c r="AJ104" i="1"/>
  <c r="AK104" i="1"/>
  <c r="AJ106" i="1"/>
  <c r="AK106" i="1"/>
  <c r="AN104" i="1"/>
  <c r="AO104" i="1"/>
  <c r="AN106" i="1"/>
  <c r="AO106" i="1"/>
  <c r="AN105" i="1"/>
  <c r="AO105" i="1"/>
  <c r="AE183" i="1"/>
  <c r="AF183" i="1"/>
  <c r="AG183" i="1"/>
  <c r="AH183" i="1"/>
  <c r="AE184" i="1"/>
  <c r="AF184" i="1"/>
  <c r="AG184" i="1"/>
  <c r="AH184" i="1"/>
  <c r="AC182" i="1"/>
  <c r="AA182" i="1"/>
  <c r="AD182" i="1"/>
  <c r="AB182" i="1"/>
  <c r="AA183" i="1"/>
  <c r="AB183" i="1"/>
  <c r="AC183" i="1"/>
  <c r="AD183" i="1"/>
  <c r="AA184" i="1"/>
  <c r="AB184" i="1"/>
  <c r="AC184" i="1"/>
  <c r="AD184" i="1"/>
  <c r="AE182" i="1"/>
  <c r="AF182" i="1"/>
  <c r="AG182" i="1"/>
  <c r="AH182" i="1"/>
  <c r="Z156" i="1"/>
  <c r="AB156" i="1"/>
  <c r="AC156" i="1"/>
  <c r="AA156" i="1"/>
  <c r="Z157" i="1"/>
  <c r="AA157" i="1"/>
  <c r="AB157" i="1"/>
  <c r="AC157" i="1"/>
  <c r="AB155" i="1"/>
  <c r="Z155" i="1"/>
  <c r="AC155" i="1"/>
  <c r="AA155" i="1"/>
  <c r="AM105" i="1"/>
  <c r="AL105" i="1"/>
  <c r="AH106" i="1"/>
  <c r="AI106" i="1"/>
  <c r="AH104" i="1"/>
  <c r="AI104" i="1"/>
  <c r="AM106" i="1"/>
  <c r="AL106" i="1"/>
  <c r="AI105" i="1"/>
  <c r="AH105" i="1"/>
  <c r="AM104" i="1"/>
  <c r="AL104" i="1"/>
  <c r="C107" i="3"/>
  <c r="D107" i="3"/>
  <c r="E107" i="3"/>
  <c r="F107" i="3"/>
  <c r="G107" i="3"/>
  <c r="H107" i="3"/>
  <c r="I107" i="3"/>
  <c r="J107" i="3"/>
  <c r="K107" i="3"/>
  <c r="B107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B14" i="3"/>
  <c r="Q107" i="3" l="1"/>
  <c r="O107" i="3"/>
  <c r="N107" i="3"/>
  <c r="P107" i="3"/>
  <c r="BA76" i="3"/>
  <c r="BB76" i="3"/>
  <c r="AY76" i="3"/>
  <c r="AZ76" i="3"/>
  <c r="B52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H26" i="1"/>
  <c r="C26" i="1"/>
  <c r="D26" i="1"/>
  <c r="E26" i="1"/>
  <c r="F26" i="1"/>
  <c r="G26" i="1"/>
  <c r="B26" i="1"/>
  <c r="B51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B25" i="1"/>
</calcChain>
</file>

<file path=xl/sharedStrings.xml><?xml version="1.0" encoding="utf-8"?>
<sst xmlns="http://schemas.openxmlformats.org/spreadsheetml/2006/main" count="2298" uniqueCount="430">
  <si>
    <t>magnetite</t>
  </si>
  <si>
    <t>SK13</t>
  </si>
  <si>
    <t>P81</t>
  </si>
  <si>
    <t>P82</t>
  </si>
  <si>
    <t>P83</t>
  </si>
  <si>
    <t>P84</t>
  </si>
  <si>
    <t>P85</t>
  </si>
  <si>
    <t>P86</t>
  </si>
  <si>
    <t>SiO2</t>
  </si>
  <si>
    <t>TiO2</t>
  </si>
  <si>
    <t>Al2O3</t>
  </si>
  <si>
    <t>Cr2O3</t>
  </si>
  <si>
    <t>Fe2O3</t>
  </si>
  <si>
    <t>FeO</t>
  </si>
  <si>
    <t>MnO</t>
  </si>
  <si>
    <t>MgO</t>
  </si>
  <si>
    <t>TOTAL</t>
  </si>
  <si>
    <t>Si</t>
  </si>
  <si>
    <t>Ti</t>
  </si>
  <si>
    <t>Al</t>
  </si>
  <si>
    <t>Cr</t>
  </si>
  <si>
    <t>Fe3</t>
  </si>
  <si>
    <t>Fe2</t>
  </si>
  <si>
    <t>Mn</t>
  </si>
  <si>
    <t>Mg</t>
  </si>
  <si>
    <t>P87</t>
  </si>
  <si>
    <t>P88</t>
  </si>
  <si>
    <t>P89</t>
  </si>
  <si>
    <t>P90</t>
  </si>
  <si>
    <t>CaO</t>
  </si>
  <si>
    <t>Na2O</t>
  </si>
  <si>
    <t>H2O *</t>
  </si>
  <si>
    <t>O=F,Cl</t>
  </si>
  <si>
    <t>Al total</t>
  </si>
  <si>
    <t>Fe</t>
  </si>
  <si>
    <t>Ca</t>
  </si>
  <si>
    <t>Na</t>
  </si>
  <si>
    <t>OH *</t>
  </si>
  <si>
    <t>SK3A</t>
  </si>
  <si>
    <t>SK3A-1</t>
  </si>
  <si>
    <t>SK3A-2</t>
  </si>
  <si>
    <t>SK3A-3</t>
  </si>
  <si>
    <t>SK3A-4</t>
  </si>
  <si>
    <t>SK3A-5</t>
  </si>
  <si>
    <t>SK3A-6</t>
  </si>
  <si>
    <t>SK3A-7</t>
  </si>
  <si>
    <t>SK3A-8</t>
  </si>
  <si>
    <t>SK3A-9</t>
  </si>
  <si>
    <t>SK3A-10</t>
  </si>
  <si>
    <t>SK3A-11</t>
  </si>
  <si>
    <t>SK3A-12</t>
  </si>
  <si>
    <t>SK3A-13</t>
  </si>
  <si>
    <t>SK3A-14</t>
  </si>
  <si>
    <t>SK3A-15</t>
  </si>
  <si>
    <t>SK3A-16</t>
  </si>
  <si>
    <t>SK3A-17</t>
  </si>
  <si>
    <t>SK3A-18</t>
  </si>
  <si>
    <t>SK3A-19</t>
  </si>
  <si>
    <t>SK3A-20</t>
  </si>
  <si>
    <t>SK3A-21</t>
  </si>
  <si>
    <t>SK3A-22</t>
  </si>
  <si>
    <t>SK3A-23</t>
  </si>
  <si>
    <t>SK3A-24</t>
  </si>
  <si>
    <t>SK3A-25</t>
  </si>
  <si>
    <t>SK3A-26</t>
  </si>
  <si>
    <t>SK3A-27</t>
  </si>
  <si>
    <t>SK3A-28</t>
  </si>
  <si>
    <t>SK3A-29</t>
  </si>
  <si>
    <t>SK3A-30</t>
  </si>
  <si>
    <t>SK3A-31</t>
  </si>
  <si>
    <t>SK3A-32</t>
  </si>
  <si>
    <t>SK3A-33</t>
  </si>
  <si>
    <t>SK3A-34</t>
  </si>
  <si>
    <t>SK3A-35</t>
  </si>
  <si>
    <t>SK3A-36</t>
  </si>
  <si>
    <t>SK3A-37</t>
  </si>
  <si>
    <t>SK3A-38</t>
  </si>
  <si>
    <t>SK3A-39</t>
  </si>
  <si>
    <t>SK3A-40</t>
  </si>
  <si>
    <t>SK3A-41</t>
  </si>
  <si>
    <t>SK3A-42</t>
  </si>
  <si>
    <t>SK3A-43</t>
  </si>
  <si>
    <t>SK3A-44</t>
  </si>
  <si>
    <t>total</t>
  </si>
  <si>
    <t>SK3A-45</t>
  </si>
  <si>
    <t>SK3E</t>
  </si>
  <si>
    <t>SK3E-1</t>
  </si>
  <si>
    <t>SK3E-2</t>
  </si>
  <si>
    <t>SK3E-3</t>
  </si>
  <si>
    <t>SK3E-4</t>
  </si>
  <si>
    <t>SK3E-5</t>
  </si>
  <si>
    <t>SK3E-6</t>
  </si>
  <si>
    <t>SK3E-11</t>
  </si>
  <si>
    <t>SK3E-12</t>
  </si>
  <si>
    <t>SK3E-13</t>
  </si>
  <si>
    <t>SK3E-14</t>
  </si>
  <si>
    <t>SK3E-15</t>
  </si>
  <si>
    <t>SK3E-16</t>
  </si>
  <si>
    <t>SK3E-17</t>
  </si>
  <si>
    <t>SK3E-18</t>
  </si>
  <si>
    <t>SK3E-19</t>
  </si>
  <si>
    <t>SK3E-20</t>
  </si>
  <si>
    <t>SK3H</t>
  </si>
  <si>
    <t>SK3H-1</t>
  </si>
  <si>
    <t>SK3H-2</t>
  </si>
  <si>
    <t>SK3H-3</t>
  </si>
  <si>
    <t>SK3H-4</t>
  </si>
  <si>
    <t>SK3H-5</t>
  </si>
  <si>
    <t>SK3H-6</t>
  </si>
  <si>
    <t>SK3H-7</t>
  </si>
  <si>
    <t>SK3H-8</t>
  </si>
  <si>
    <t>SK3H-9</t>
  </si>
  <si>
    <t>SK3H-10</t>
  </si>
  <si>
    <t>SK3H-11</t>
  </si>
  <si>
    <t>SK3H-12</t>
  </si>
  <si>
    <t>SK3H-13</t>
  </si>
  <si>
    <t>SK3H-14</t>
  </si>
  <si>
    <t>SK3H-15</t>
  </si>
  <si>
    <t>SK3H-16</t>
  </si>
  <si>
    <t>SK3H-17</t>
  </si>
  <si>
    <t>SK3H-18</t>
  </si>
  <si>
    <t>SK3H-19</t>
  </si>
  <si>
    <t>SK3H-20</t>
  </si>
  <si>
    <t>SK3H-21</t>
  </si>
  <si>
    <t>SK3H-22</t>
  </si>
  <si>
    <t>SK3H-23</t>
  </si>
  <si>
    <t>SK3H-24</t>
  </si>
  <si>
    <t>SK3H-25</t>
  </si>
  <si>
    <t>SK3H-26</t>
  </si>
  <si>
    <t>SK3H-27</t>
  </si>
  <si>
    <t>SK3H-28</t>
  </si>
  <si>
    <t>SK3H-29</t>
  </si>
  <si>
    <t>SK3H-30</t>
  </si>
  <si>
    <t>SK3H-31</t>
  </si>
  <si>
    <t>SK3H-32</t>
  </si>
  <si>
    <t>SK3H-33</t>
  </si>
  <si>
    <t>SK3H-34</t>
  </si>
  <si>
    <t>SK3H-35</t>
  </si>
  <si>
    <t>SK3H-36</t>
  </si>
  <si>
    <t>SK3H-37</t>
  </si>
  <si>
    <t>SK3H-38</t>
  </si>
  <si>
    <t>SK3H-39</t>
  </si>
  <si>
    <t>SK3H-40</t>
  </si>
  <si>
    <t>SK3I</t>
  </si>
  <si>
    <t>SK3I-1</t>
  </si>
  <si>
    <t>SK3I-2</t>
  </si>
  <si>
    <t>SK3I-3</t>
  </si>
  <si>
    <t>SK3I-4</t>
  </si>
  <si>
    <t>SK3I-5</t>
  </si>
  <si>
    <t>SK3I-6</t>
  </si>
  <si>
    <t>SK3I-7</t>
  </si>
  <si>
    <t>SK3I-8</t>
  </si>
  <si>
    <t>SK3I-9</t>
  </si>
  <si>
    <t>SK3I-10</t>
  </si>
  <si>
    <t>SK3I-11</t>
  </si>
  <si>
    <t>SK3I-12</t>
  </si>
  <si>
    <t>SK3I-13</t>
  </si>
  <si>
    <t>SK3I-14</t>
  </si>
  <si>
    <t>SK3I-15</t>
  </si>
  <si>
    <t>SK3I-16</t>
  </si>
  <si>
    <t>SK3I-17</t>
  </si>
  <si>
    <t>SK3I-18</t>
  </si>
  <si>
    <t>SK3I-19</t>
  </si>
  <si>
    <t>SK3I-20</t>
  </si>
  <si>
    <t>SK3I-21</t>
  </si>
  <si>
    <t>SK3I-22</t>
  </si>
  <si>
    <t>SK3I-23</t>
  </si>
  <si>
    <t>SK3I-24</t>
  </si>
  <si>
    <t>SK3I-25</t>
  </si>
  <si>
    <t>SK3I-26</t>
  </si>
  <si>
    <t>SK3I-27</t>
  </si>
  <si>
    <t>SK3I-28</t>
  </si>
  <si>
    <t>SK3I-29</t>
  </si>
  <si>
    <t>SK3I-30</t>
  </si>
  <si>
    <t>SK3I-31</t>
  </si>
  <si>
    <t>SK3I-32</t>
  </si>
  <si>
    <t>SK3I-33</t>
  </si>
  <si>
    <t>SK3I-34</t>
  </si>
  <si>
    <t>SK3I-35</t>
  </si>
  <si>
    <t>SK3I-36</t>
  </si>
  <si>
    <t>SK3I-37</t>
  </si>
  <si>
    <t>SK3I-38</t>
  </si>
  <si>
    <t>SK3I-39</t>
  </si>
  <si>
    <t>SK3I-40</t>
  </si>
  <si>
    <t>SK3I-41</t>
  </si>
  <si>
    <t>SK3I-42</t>
  </si>
  <si>
    <t>SK3I-43</t>
  </si>
  <si>
    <t>SK3I-44</t>
  </si>
  <si>
    <t>SK3I-45</t>
  </si>
  <si>
    <t>SK3I-46</t>
  </si>
  <si>
    <t>SKY8A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</si>
  <si>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</si>
  <si>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</si>
  <si>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</si>
  <si>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</si>
  <si>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</si>
  <si>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</si>
  <si>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</si>
  <si>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</si>
  <si>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</si>
  <si>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</si>
  <si>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</si>
  <si>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</si>
  <si>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</si>
  <si>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</si>
  <si>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</si>
  <si>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</si>
  <si>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</si>
  <si>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</si>
  <si>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</si>
  <si>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</si>
  <si>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</si>
  <si>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SKY8B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</si>
  <si>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</si>
  <si>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</si>
  <si>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</si>
  <si>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</si>
  <si>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</si>
  <si>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</si>
  <si>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</si>
  <si>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</si>
  <si>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</si>
  <si>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</si>
  <si>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</si>
  <si>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</si>
  <si>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</si>
  <si>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</si>
  <si>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</si>
  <si>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</si>
  <si>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</si>
  <si>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</si>
  <si>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</si>
  <si>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</si>
  <si>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</si>
  <si>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</si>
  <si>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P91</t>
  </si>
  <si>
    <t>P92</t>
  </si>
  <si>
    <t>P93</t>
  </si>
  <si>
    <t>P94</t>
  </si>
  <si>
    <t>P95</t>
  </si>
  <si>
    <t>p127</t>
  </si>
  <si>
    <t>p128</t>
  </si>
  <si>
    <t>p129</t>
  </si>
  <si>
    <t>p130</t>
  </si>
  <si>
    <t>p131</t>
  </si>
  <si>
    <t>p132</t>
  </si>
  <si>
    <t>p133</t>
  </si>
  <si>
    <t>SKY10</t>
  </si>
  <si>
    <t>SK10</t>
  </si>
  <si>
    <t>min</t>
  </si>
  <si>
    <t>max</t>
  </si>
  <si>
    <t>serpentine</t>
  </si>
  <si>
    <t>chlorite</t>
  </si>
  <si>
    <t>diopside</t>
  </si>
  <si>
    <t>enstatite</t>
  </si>
  <si>
    <t>Fe-chromite</t>
  </si>
  <si>
    <t>Cr#</t>
  </si>
  <si>
    <t>Mg#</t>
  </si>
  <si>
    <t>Cr*#</t>
  </si>
  <si>
    <t>almandine</t>
  </si>
  <si>
    <t>pyrope</t>
  </si>
  <si>
    <t>grossular</t>
  </si>
  <si>
    <t>spessartine</t>
  </si>
  <si>
    <t>uvarovite</t>
  </si>
  <si>
    <t>andradite</t>
  </si>
  <si>
    <t>Ca-Ti Gt</t>
  </si>
  <si>
    <t>stdev</t>
  </si>
  <si>
    <t>avg (n=4)</t>
  </si>
  <si>
    <t>avg (n=3)</t>
  </si>
  <si>
    <t>avg (n=8)</t>
  </si>
  <si>
    <t>st.dev.</t>
  </si>
  <si>
    <t>avg (n=12)</t>
  </si>
  <si>
    <t>st.dev</t>
  </si>
  <si>
    <t>avg (n=10)</t>
  </si>
  <si>
    <t>avg</t>
  </si>
  <si>
    <t>avg (n=16)</t>
  </si>
  <si>
    <t>avg (n=122)</t>
  </si>
  <si>
    <t>(magnetite)</t>
  </si>
  <si>
    <t>avg (n=5)</t>
  </si>
  <si>
    <t>chromite</t>
  </si>
  <si>
    <t>Cr-magnetite</t>
  </si>
  <si>
    <t>AA</t>
  </si>
  <si>
    <t>AI</t>
  </si>
  <si>
    <t>Magnetite</t>
  </si>
  <si>
    <t>avg. N10</t>
  </si>
  <si>
    <t>CHROMITE</t>
  </si>
  <si>
    <t>FE-CHROMITE</t>
  </si>
  <si>
    <t>CR-MAGNETITE</t>
  </si>
  <si>
    <t>avg (n=22)</t>
  </si>
  <si>
    <t>MAGNETITE</t>
  </si>
  <si>
    <t>avg (n=9)</t>
  </si>
  <si>
    <t>avg (n=14)</t>
  </si>
  <si>
    <t>avg (n=11)</t>
  </si>
  <si>
    <t>avg (n=7)</t>
  </si>
  <si>
    <t>No.</t>
  </si>
  <si>
    <t xml:space="preserve">      As </t>
  </si>
  <si>
    <t xml:space="preserve">      S  </t>
  </si>
  <si>
    <t xml:space="preserve">      Ru </t>
  </si>
  <si>
    <t xml:space="preserve">      Ir </t>
  </si>
  <si>
    <t xml:space="preserve">      Os </t>
  </si>
  <si>
    <t xml:space="preserve">      Pd </t>
  </si>
  <si>
    <t xml:space="preserve">      Pt </t>
  </si>
  <si>
    <t xml:space="preserve">      Rh </t>
  </si>
  <si>
    <t>Ni</t>
  </si>
  <si>
    <t>Cu</t>
  </si>
  <si>
    <t>Co</t>
  </si>
  <si>
    <t xml:space="preserve">  Total  </t>
  </si>
  <si>
    <t xml:space="preserve">Comment  </t>
  </si>
  <si>
    <t>MM</t>
  </si>
  <si>
    <t xml:space="preserve">SK3H-PGM-1 </t>
  </si>
  <si>
    <t>laurite</t>
  </si>
  <si>
    <t xml:space="preserve">SK3H-SULF-4 </t>
  </si>
  <si>
    <t>garutiite</t>
  </si>
  <si>
    <t>SKY10-I11</t>
  </si>
  <si>
    <t>unknown</t>
  </si>
  <si>
    <t>mol</t>
  </si>
  <si>
    <t>apfu</t>
  </si>
  <si>
    <t xml:space="preserve">   As    </t>
  </si>
  <si>
    <t xml:space="preserve">   S     </t>
  </si>
  <si>
    <t xml:space="preserve">   Ir    </t>
  </si>
  <si>
    <t xml:space="preserve">   Ni    </t>
  </si>
  <si>
    <t xml:space="preserve">   Fe    </t>
  </si>
  <si>
    <t xml:space="preserve">   Cu    </t>
  </si>
  <si>
    <t xml:space="preserve">   Sb    </t>
  </si>
  <si>
    <t xml:space="preserve">   Co    </t>
  </si>
  <si>
    <t>Os</t>
  </si>
  <si>
    <t>Ru</t>
  </si>
  <si>
    <t>Pt</t>
  </si>
  <si>
    <t>Pd</t>
  </si>
  <si>
    <t>Rh</t>
  </si>
  <si>
    <t xml:space="preserve">SK3H-SULF-5 </t>
  </si>
  <si>
    <t xml:space="preserve">SK3H-SULF-14 </t>
  </si>
  <si>
    <t xml:space="preserve">SK3I-SULF-6 </t>
  </si>
  <si>
    <t>SKY14A-G3</t>
  </si>
  <si>
    <t>SKY14BA-H1</t>
  </si>
  <si>
    <t xml:space="preserve">SK3A-SULF-1 </t>
  </si>
  <si>
    <t xml:space="preserve">SK3A-SULF-4 </t>
  </si>
  <si>
    <t xml:space="preserve">SK3A-SULF-6 </t>
  </si>
  <si>
    <t>SKY8B-D9</t>
  </si>
  <si>
    <t>SKY8B-D1</t>
  </si>
  <si>
    <t>SKY8B-D6</t>
  </si>
  <si>
    <t xml:space="preserve">SK3H-SULF-6 </t>
  </si>
  <si>
    <t xml:space="preserve">SK3H-SULF-10 </t>
  </si>
  <si>
    <t xml:space="preserve">SK3H-SULF-12 </t>
  </si>
  <si>
    <t xml:space="preserve">SK3H-SULF-13 </t>
  </si>
  <si>
    <t xml:space="preserve">SK3H-SULF-1 </t>
  </si>
  <si>
    <t xml:space="preserve">SK3A-SULF-2 </t>
  </si>
  <si>
    <t xml:space="preserve">SK3A-SULF-5 </t>
  </si>
  <si>
    <t xml:space="preserve">SK3A-SULF-12 </t>
  </si>
  <si>
    <t xml:space="preserve">SK3A-SULF-13 </t>
  </si>
  <si>
    <t>SKY8B-D8</t>
  </si>
  <si>
    <t>SKY10-I11b</t>
  </si>
  <si>
    <t xml:space="preserve">SK3H-SULF-7 </t>
  </si>
  <si>
    <t xml:space="preserve">SK3H-SULF-8 </t>
  </si>
  <si>
    <t xml:space="preserve">SK3H-SULF-9 </t>
  </si>
  <si>
    <t xml:space="preserve">SK3H-SULF-11 </t>
  </si>
  <si>
    <t xml:space="preserve">SK3H-SULF-16 </t>
  </si>
  <si>
    <t xml:space="preserve">SK3H-SULF-2 </t>
  </si>
  <si>
    <t xml:space="preserve">SK3H-SULF-3 </t>
  </si>
  <si>
    <t xml:space="preserve">SK3A-SULF-3 </t>
  </si>
  <si>
    <t xml:space="preserve">SK3A-SULF-7 </t>
  </si>
  <si>
    <t xml:space="preserve">SK3A-SULF-8 </t>
  </si>
  <si>
    <t xml:space="preserve">SK3A-SULF-11 </t>
  </si>
  <si>
    <t xml:space="preserve">SK3A-SULF-14 </t>
  </si>
  <si>
    <t xml:space="preserve">SK3I-SULF-1 </t>
  </si>
  <si>
    <t xml:space="preserve">SK3I-SULF-2 </t>
  </si>
  <si>
    <t xml:space="preserve">SK3I-SULF-3 </t>
  </si>
  <si>
    <t xml:space="preserve">SK3I-SULF-4 </t>
  </si>
  <si>
    <t xml:space="preserve">SK3I-SULF-5 </t>
  </si>
  <si>
    <t xml:space="preserve">SK3I-SULF-7 </t>
  </si>
  <si>
    <t xml:space="preserve">SK3I-SULF-8 </t>
  </si>
  <si>
    <t xml:space="preserve">SK3I-SULF-9 </t>
  </si>
  <si>
    <t>SKY14B-F3</t>
  </si>
  <si>
    <t>SKY14B-F2</t>
  </si>
  <si>
    <t>SKY14B-F5</t>
  </si>
  <si>
    <t>SKY14BA-H11</t>
  </si>
  <si>
    <t>SKY10-I2</t>
  </si>
  <si>
    <t>SKY10-I12</t>
  </si>
  <si>
    <t>SKY10-I5</t>
  </si>
  <si>
    <t>SKY4A-E2</t>
  </si>
  <si>
    <t>SKY4A-E1</t>
  </si>
  <si>
    <t>SKY8A-L1</t>
  </si>
  <si>
    <t>SKY8A-L2</t>
  </si>
  <si>
    <t>SKY8A-L5</t>
  </si>
  <si>
    <t xml:space="preserve">SK3H-SULF-15 </t>
  </si>
  <si>
    <t>SKY14A-G2</t>
  </si>
  <si>
    <t xml:space="preserve">SK3A-SULF-9 </t>
  </si>
  <si>
    <t xml:space="preserve">SK3A-SULF-10 </t>
  </si>
  <si>
    <t>wt%</t>
  </si>
  <si>
    <t>atom%</t>
  </si>
  <si>
    <t>Alloys</t>
  </si>
  <si>
    <t>tot</t>
  </si>
  <si>
    <t>Pentlandite</t>
  </si>
  <si>
    <t>Millerite</t>
  </si>
  <si>
    <t>na</t>
  </si>
  <si>
    <t>Heazlewoodite</t>
  </si>
  <si>
    <t>Copper Sulfides</t>
  </si>
  <si>
    <t>Arsenides</t>
  </si>
  <si>
    <t>stoich pentlandite</t>
  </si>
  <si>
    <t>soich mill</t>
  </si>
  <si>
    <t>soich heazle</t>
  </si>
  <si>
    <t>Ir</t>
  </si>
  <si>
    <t>Total PGE</t>
  </si>
  <si>
    <t>Sky-8a</t>
  </si>
  <si>
    <t>Sky-8b</t>
  </si>
  <si>
    <t>Sky-6</t>
  </si>
  <si>
    <t>Sky-10</t>
  </si>
  <si>
    <t>Sky-11a</t>
  </si>
  <si>
    <t>SK-13</t>
  </si>
  <si>
    <t>SK-4a</t>
  </si>
  <si>
    <t>S.No.</t>
  </si>
  <si>
    <t>bdl</t>
  </si>
  <si>
    <t>total apfu</t>
  </si>
  <si>
    <t>TOT</t>
  </si>
  <si>
    <t>Average Mantle</t>
  </si>
  <si>
    <t>(McDonough and Sun, 1995)</t>
  </si>
  <si>
    <r>
      <t>FeO</t>
    </r>
    <r>
      <rPr>
        <vertAlign val="subscript"/>
        <sz val="11"/>
        <color theme="1"/>
        <rFont val="Times"/>
      </rPr>
      <t>analytical</t>
    </r>
  </si>
  <si>
    <t>wo</t>
  </si>
  <si>
    <t>en</t>
  </si>
  <si>
    <t>fs</t>
  </si>
  <si>
    <t xml:space="preserve">Platinum Group Minerals major element composition (wt%). </t>
  </si>
  <si>
    <t>Base Metal Minerals major element composition (wt% and apfu)</t>
  </si>
  <si>
    <t>FeO(analytical)</t>
  </si>
  <si>
    <r>
      <t>Spinel major and minor element composition (wt% and apfu). Mg#=[Mg/(Mg+Fe</t>
    </r>
    <r>
      <rPr>
        <b/>
        <vertAlign val="superscript"/>
        <sz val="14"/>
        <color theme="1"/>
        <rFont val="Times"/>
      </rPr>
      <t>2+</t>
    </r>
    <r>
      <rPr>
        <b/>
        <sz val="14"/>
        <color theme="1"/>
        <rFont val="Times"/>
      </rPr>
      <t>)], Cr#=[Cr/(Cr+Al)], Cr*#=[Cr/(Cr+Al+Fe</t>
    </r>
    <r>
      <rPr>
        <b/>
        <vertAlign val="superscript"/>
        <sz val="14"/>
        <color theme="1"/>
        <rFont val="Times"/>
      </rPr>
      <t>3+</t>
    </r>
    <r>
      <rPr>
        <b/>
        <sz val="14"/>
        <color theme="1"/>
        <rFont val="Times"/>
      </rPr>
      <t>)]</t>
    </r>
  </si>
  <si>
    <t>Bulk PGE analyses of chromitites and associated rocks (ppb)</t>
  </si>
  <si>
    <t>Pyroxene major and minor element composition (wt% and apfu); Mg#=[Mg/(Mg+Fe2+)]</t>
  </si>
  <si>
    <t xml:space="preserve">Serpentine major and minor element composition (wt% and apfu). </t>
  </si>
  <si>
    <t xml:space="preserve">Chlorite major and minor element composition (wt% and apfu). </t>
  </si>
  <si>
    <t xml:space="preserve">Garnet major and minor element composition (wt% and apfu). </t>
  </si>
  <si>
    <t>Analyses highlighted in yellow were considered only qualitatively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</si>
</sst>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_(* #,##0.00_);_(* \(#,##0.00\);_(* &quot;-&quot;??_);_(@_)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sz val="9"/>
      <color theme="1"/>
      <name val="Times New Roman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Times"/>
      <family val="1"/>
    </font>
    <font>
      <sz val="10"/>
      <color rgb="FFFF0000"/>
      <name val="Times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"/>
    </font>
    <font>
      <sz val="11"/>
      <color rgb="FF000000"/>
      <name val="Times"/>
      <family val="1"/>
    </font>
    <font>
      <vertAlign val="subscript"/>
      <sz val="11"/>
      <color theme="1"/>
      <name val="Times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Times"/>
    </font>
    <font>
      <b/>
      <vertAlign val="superscript"/>
      <sz val="14"/>
      <color theme="1"/>
      <name val="Time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5" fontId="9" fillId="0" borderId="0" applyFont="0" applyFill="0" applyBorder="0" applyAlignment="0" applyProtection="0"/>
  </cellStyleXfs>
  <cellXfs count="42">
    <xf numFmtId="0" fontId="0" fillId="0" borderId="0" xfId="0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3" fillId="0" borderId="0" xfId="0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left"/>
    </xf>
    <xf numFmtId="166" fontId="0" fillId="0" borderId="0" xfId="0" applyNumberForma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1" xfId="0" applyNumberFormat="1" applyFont="1" applyBorder="1"/>
    <xf numFmtId="2" fontId="6" fillId="0" borderId="1" xfId="0" applyNumberFormat="1" applyFont="1" applyBorder="1"/>
    <xf numFmtId="2" fontId="13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2" fontId="7" fillId="0" borderId="0" xfId="0" applyNumberFormat="1" applyFont="1" applyAlignment="1">
      <alignment horizontal="center" vertical="center"/>
    </xf>
    <xf numFmtId="2" fontId="5" fillId="2" borderId="0" xfId="0" applyNumberFormat="1" applyFont="1" applyFill="1"/>
    <xf numFmtId="2" fontId="7" fillId="2" borderId="0" xfId="0" applyNumberFormat="1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BD211"/>
  <sheetViews>
    <sheetView zoomScale="92" zoomScaleNormal="92" workbookViewId="0">
      <pane xSplit="1" topLeftCell="B1" activePane="topRight" state="frozen"/>
      <selection activeCell="A9" sqref="A9"/>
      <selection pane="topRight" activeCell="C214" sqref="C214"/>
    </sheetView>
  </sheetViews>
  <sheetFormatPr defaultColWidth="9.1796875" defaultRowHeight="14" x14ac:dyDescent="0.35"/>
  <cols>
    <col min="1" max="1" width="14" style="1" customWidth="1"/>
    <col min="2" max="16384" width="9.1796875" style="1"/>
  </cols>
  <sheetData>
    <row r="1" spans="1:43" ht="20" x14ac:dyDescent="0.35">
      <c r="B1" s="33" t="s">
        <v>423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3" spans="1:43" x14ac:dyDescent="0.35">
      <c r="A3" s="1" t="s">
        <v>388</v>
      </c>
      <c r="B3" s="1" t="s">
        <v>279</v>
      </c>
      <c r="C3" s="1" t="s">
        <v>279</v>
      </c>
      <c r="D3" s="1" t="s">
        <v>279</v>
      </c>
      <c r="E3" s="1" t="s">
        <v>279</v>
      </c>
      <c r="F3" s="1" t="s">
        <v>279</v>
      </c>
      <c r="G3" s="1" t="s">
        <v>279</v>
      </c>
      <c r="H3" s="1" t="s">
        <v>279</v>
      </c>
      <c r="I3" s="1" t="s">
        <v>279</v>
      </c>
      <c r="J3" s="1" t="s">
        <v>279</v>
      </c>
      <c r="K3" s="1" t="s">
        <v>279</v>
      </c>
      <c r="L3" s="1" t="s">
        <v>279</v>
      </c>
      <c r="M3" s="1" t="s">
        <v>279</v>
      </c>
      <c r="N3" s="1" t="s">
        <v>279</v>
      </c>
      <c r="O3" s="1" t="s">
        <v>279</v>
      </c>
      <c r="P3" s="1" t="s">
        <v>279</v>
      </c>
      <c r="Q3" s="1" t="s">
        <v>279</v>
      </c>
      <c r="R3" s="1" t="s">
        <v>279</v>
      </c>
      <c r="S3" s="1" t="s">
        <v>279</v>
      </c>
      <c r="T3" s="1" t="s">
        <v>279</v>
      </c>
      <c r="U3" s="1" t="s">
        <v>279</v>
      </c>
      <c r="V3" s="1" t="s">
        <v>279</v>
      </c>
      <c r="W3" s="1" t="s">
        <v>279</v>
      </c>
      <c r="X3" s="1" t="s">
        <v>255</v>
      </c>
      <c r="Y3" s="1" t="s">
        <v>279</v>
      </c>
      <c r="Z3" s="1" t="s">
        <v>279</v>
      </c>
      <c r="AA3" s="1" t="s">
        <v>279</v>
      </c>
      <c r="AB3" s="1" t="s">
        <v>279</v>
      </c>
      <c r="AC3" s="1" t="s">
        <v>279</v>
      </c>
      <c r="AD3" s="1" t="s">
        <v>279</v>
      </c>
      <c r="AE3" s="1" t="s">
        <v>279</v>
      </c>
      <c r="AF3" s="1" t="s">
        <v>279</v>
      </c>
      <c r="AG3" s="1" t="s">
        <v>279</v>
      </c>
      <c r="AH3" s="1" t="s">
        <v>279</v>
      </c>
      <c r="AI3" s="1" t="s">
        <v>279</v>
      </c>
      <c r="AJ3" s="1" t="s">
        <v>279</v>
      </c>
      <c r="AK3" s="1" t="s">
        <v>279</v>
      </c>
      <c r="AL3" s="1" t="s">
        <v>279</v>
      </c>
      <c r="AM3" s="1" t="s">
        <v>279</v>
      </c>
      <c r="AN3" s="1" t="s">
        <v>279</v>
      </c>
      <c r="AO3" s="1" t="s">
        <v>279</v>
      </c>
      <c r="AP3" s="1" t="s">
        <v>279</v>
      </c>
      <c r="AQ3" s="1" t="s">
        <v>279</v>
      </c>
    </row>
    <row r="4" spans="1:43" x14ac:dyDescent="0.35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46</v>
      </c>
      <c r="I4" s="1" t="s">
        <v>47</v>
      </c>
      <c r="J4" s="1" t="s">
        <v>48</v>
      </c>
      <c r="K4" s="1" t="s">
        <v>49</v>
      </c>
      <c r="L4" s="1" t="s">
        <v>50</v>
      </c>
      <c r="M4" s="1" t="s">
        <v>51</v>
      </c>
      <c r="N4" s="1" t="s">
        <v>52</v>
      </c>
      <c r="O4" s="1" t="s">
        <v>53</v>
      </c>
      <c r="P4" s="1" t="s">
        <v>54</v>
      </c>
      <c r="Q4" s="1" t="s">
        <v>55</v>
      </c>
      <c r="R4" s="1" t="s">
        <v>56</v>
      </c>
      <c r="S4" s="1" t="s">
        <v>57</v>
      </c>
      <c r="T4" s="1" t="s">
        <v>58</v>
      </c>
      <c r="U4" s="1" t="s">
        <v>59</v>
      </c>
      <c r="V4" s="1" t="s">
        <v>60</v>
      </c>
      <c r="W4" s="1" t="s">
        <v>61</v>
      </c>
      <c r="X4" s="1" t="s">
        <v>62</v>
      </c>
      <c r="Y4" s="1" t="s">
        <v>63</v>
      </c>
      <c r="Z4" s="1" t="s">
        <v>64</v>
      </c>
      <c r="AA4" s="1" t="s">
        <v>65</v>
      </c>
      <c r="AB4" s="1" t="s">
        <v>66</v>
      </c>
      <c r="AC4" s="1" t="s">
        <v>67</v>
      </c>
      <c r="AD4" s="1" t="s">
        <v>68</v>
      </c>
      <c r="AE4" s="1" t="s">
        <v>69</v>
      </c>
      <c r="AF4" s="1" t="s">
        <v>70</v>
      </c>
      <c r="AG4" s="1" t="s">
        <v>71</v>
      </c>
      <c r="AH4" s="1" t="s">
        <v>72</v>
      </c>
      <c r="AI4" s="1" t="s">
        <v>73</v>
      </c>
      <c r="AJ4" s="1" t="s">
        <v>74</v>
      </c>
      <c r="AK4" s="1" t="s">
        <v>75</v>
      </c>
      <c r="AL4" s="1" t="s">
        <v>76</v>
      </c>
      <c r="AM4" s="1" t="s">
        <v>77</v>
      </c>
      <c r="AN4" s="1" t="s">
        <v>78</v>
      </c>
      <c r="AO4" s="1" t="s">
        <v>79</v>
      </c>
      <c r="AP4" s="1" t="s">
        <v>80</v>
      </c>
      <c r="AQ4" s="1" t="s">
        <v>81</v>
      </c>
    </row>
    <row r="5" spans="1:43" x14ac:dyDescent="0.35">
      <c r="A5" s="1" t="s">
        <v>8</v>
      </c>
      <c r="B5" s="1" t="s">
        <v>411</v>
      </c>
      <c r="C5" s="1" t="s">
        <v>411</v>
      </c>
      <c r="D5" s="1">
        <v>4.4999999999999998E-2</v>
      </c>
      <c r="E5" s="1">
        <v>0.03</v>
      </c>
      <c r="F5" s="1">
        <v>0.03</v>
      </c>
      <c r="G5" s="1" t="s">
        <v>411</v>
      </c>
      <c r="H5" s="1" t="s">
        <v>411</v>
      </c>
      <c r="I5" s="1">
        <v>0.35</v>
      </c>
      <c r="J5" s="1" t="s">
        <v>411</v>
      </c>
      <c r="K5" s="1" t="s">
        <v>411</v>
      </c>
      <c r="L5" s="1" t="s">
        <v>411</v>
      </c>
      <c r="M5" s="1">
        <v>0.03</v>
      </c>
      <c r="N5" s="1">
        <v>3.3000000000000002E-2</v>
      </c>
      <c r="O5" s="1" t="s">
        <v>411</v>
      </c>
      <c r="P5" s="1">
        <v>2.5999999999999999E-2</v>
      </c>
      <c r="Q5" s="1" t="s">
        <v>411</v>
      </c>
      <c r="R5" s="1">
        <v>4.8000000000000001E-2</v>
      </c>
      <c r="S5" s="1" t="s">
        <v>411</v>
      </c>
      <c r="T5" s="1" t="s">
        <v>411</v>
      </c>
      <c r="U5" s="1">
        <v>3.3000000000000002E-2</v>
      </c>
      <c r="V5" s="1">
        <v>4.4999999999999998E-2</v>
      </c>
      <c r="W5" s="1">
        <v>2.1999999999999999E-2</v>
      </c>
      <c r="X5" s="1">
        <v>1.0349999999999999</v>
      </c>
      <c r="Y5" s="1">
        <v>2.5999999999999999E-2</v>
      </c>
      <c r="Z5" s="1">
        <v>0.52400000000000002</v>
      </c>
      <c r="AA5" s="1" t="s">
        <v>411</v>
      </c>
      <c r="AB5" s="1">
        <v>4.8000000000000001E-2</v>
      </c>
      <c r="AC5" s="1">
        <v>0.112</v>
      </c>
      <c r="AD5" s="1">
        <v>0.312</v>
      </c>
      <c r="AE5" s="1">
        <v>0.193</v>
      </c>
      <c r="AF5" s="1">
        <v>2.1999999999999999E-2</v>
      </c>
      <c r="AG5" s="1">
        <v>3.6999999999999998E-2</v>
      </c>
      <c r="AH5" s="1">
        <v>8.5999999999999993E-2</v>
      </c>
      <c r="AI5" s="1" t="s">
        <v>411</v>
      </c>
      <c r="AJ5" s="1" t="s">
        <v>411</v>
      </c>
      <c r="AK5" s="1">
        <v>1.4999999999999999E-2</v>
      </c>
      <c r="AL5" s="1">
        <v>0.57899999999999996</v>
      </c>
      <c r="AM5" s="1">
        <v>0.66</v>
      </c>
      <c r="AN5" s="1">
        <v>8.2000000000000003E-2</v>
      </c>
      <c r="AO5" s="1">
        <v>1.9E-2</v>
      </c>
      <c r="AP5" s="1" t="s">
        <v>411</v>
      </c>
      <c r="AQ5" s="1" t="s">
        <v>411</v>
      </c>
    </row>
    <row r="6" spans="1:43" x14ac:dyDescent="0.35">
      <c r="A6" s="1" t="s">
        <v>9</v>
      </c>
      <c r="B6" s="1">
        <v>0.26600000000000001</v>
      </c>
      <c r="C6" s="1">
        <v>0.20899999999999999</v>
      </c>
      <c r="D6" s="1">
        <v>0.22900000000000001</v>
      </c>
      <c r="E6" s="1">
        <v>0.22700000000000001</v>
      </c>
      <c r="F6" s="1">
        <v>0.217</v>
      </c>
      <c r="G6" s="1">
        <v>0.224</v>
      </c>
      <c r="H6" s="1">
        <v>0.246</v>
      </c>
      <c r="I6" s="1">
        <v>0.26500000000000001</v>
      </c>
      <c r="J6" s="1">
        <v>0.24199999999999999</v>
      </c>
      <c r="K6" s="1">
        <v>0.25</v>
      </c>
      <c r="L6" s="1">
        <v>0.221</v>
      </c>
      <c r="M6" s="1">
        <v>0.23400000000000001</v>
      </c>
      <c r="N6" s="1">
        <v>0.23899999999999999</v>
      </c>
      <c r="O6" s="1">
        <v>0.26600000000000001</v>
      </c>
      <c r="P6" s="1">
        <v>0.253</v>
      </c>
      <c r="Q6" s="1">
        <v>0.28299999999999997</v>
      </c>
      <c r="R6" s="1">
        <v>0.26300000000000001</v>
      </c>
      <c r="S6" s="1">
        <v>0.224</v>
      </c>
      <c r="T6" s="1">
        <v>0.26</v>
      </c>
      <c r="U6" s="1">
        <v>0.28100000000000003</v>
      </c>
      <c r="V6" s="1">
        <v>0.23300000000000001</v>
      </c>
      <c r="W6" s="1">
        <v>0.23599999999999999</v>
      </c>
      <c r="X6" s="1">
        <v>0.23899999999999999</v>
      </c>
      <c r="Y6" s="1">
        <v>0.23200000000000001</v>
      </c>
      <c r="Z6" s="1">
        <v>0.26700000000000002</v>
      </c>
      <c r="AA6" s="1">
        <v>0.315</v>
      </c>
      <c r="AB6" s="1">
        <v>0.30099999999999999</v>
      </c>
      <c r="AC6" s="1">
        <v>0.23200000000000001</v>
      </c>
      <c r="AD6" s="1">
        <v>0.27200000000000002</v>
      </c>
      <c r="AE6" s="1">
        <v>0.25900000000000001</v>
      </c>
      <c r="AF6" s="1">
        <v>0.19800000000000001</v>
      </c>
      <c r="AG6" s="1">
        <v>0.26800000000000002</v>
      </c>
      <c r="AH6" s="1">
        <v>0.22800000000000001</v>
      </c>
      <c r="AI6" s="1">
        <v>0.255</v>
      </c>
      <c r="AJ6" s="1">
        <v>0.252</v>
      </c>
      <c r="AK6" s="1">
        <v>0.23100000000000001</v>
      </c>
      <c r="AL6" s="1">
        <v>0.28299999999999997</v>
      </c>
      <c r="AM6" s="1">
        <v>0.26100000000000001</v>
      </c>
      <c r="AN6" s="1">
        <v>0.246</v>
      </c>
      <c r="AO6" s="1">
        <v>0.23100000000000001</v>
      </c>
      <c r="AP6" s="1">
        <v>0.19400000000000001</v>
      </c>
      <c r="AQ6" s="1">
        <v>0.27</v>
      </c>
    </row>
    <row r="7" spans="1:43" x14ac:dyDescent="0.35">
      <c r="A7" s="1" t="s">
        <v>10</v>
      </c>
      <c r="B7" s="1">
        <v>12.619</v>
      </c>
      <c r="C7" s="1">
        <v>12.603</v>
      </c>
      <c r="D7" s="1">
        <v>12.738</v>
      </c>
      <c r="E7" s="1">
        <v>12.657</v>
      </c>
      <c r="F7" s="1">
        <v>12.571</v>
      </c>
      <c r="G7" s="1">
        <v>12.817</v>
      </c>
      <c r="H7" s="1">
        <v>12.712</v>
      </c>
      <c r="I7" s="1">
        <v>12.502000000000001</v>
      </c>
      <c r="J7" s="1">
        <v>12.782999999999999</v>
      </c>
      <c r="K7" s="1">
        <v>12.83</v>
      </c>
      <c r="L7" s="1">
        <v>12.853999999999999</v>
      </c>
      <c r="M7" s="1">
        <v>12.763</v>
      </c>
      <c r="N7" s="1">
        <v>12.762</v>
      </c>
      <c r="O7" s="1">
        <v>12.833</v>
      </c>
      <c r="P7" s="1">
        <v>13.066000000000001</v>
      </c>
      <c r="Q7" s="1">
        <v>12.906000000000001</v>
      </c>
      <c r="R7" s="1">
        <v>13.039</v>
      </c>
      <c r="S7" s="1">
        <v>12.939</v>
      </c>
      <c r="T7" s="1">
        <v>12.82</v>
      </c>
      <c r="U7" s="1">
        <v>12.787000000000001</v>
      </c>
      <c r="V7" s="1">
        <v>12.898</v>
      </c>
      <c r="W7" s="1">
        <v>12.872</v>
      </c>
      <c r="X7" s="1">
        <v>4.9459999999999997</v>
      </c>
      <c r="Y7" s="1">
        <v>12.77</v>
      </c>
      <c r="Z7" s="1">
        <v>12.612</v>
      </c>
      <c r="AA7" s="1">
        <v>12.74</v>
      </c>
      <c r="AB7" s="1">
        <v>12.63</v>
      </c>
      <c r="AC7" s="1">
        <v>12.715999999999999</v>
      </c>
      <c r="AD7" s="1">
        <v>12.678000000000001</v>
      </c>
      <c r="AE7" s="1">
        <v>12.677</v>
      </c>
      <c r="AF7" s="1">
        <v>12.904999999999999</v>
      </c>
      <c r="AG7" s="1">
        <v>12.92</v>
      </c>
      <c r="AH7" s="1">
        <v>12.327999999999999</v>
      </c>
      <c r="AI7" s="1">
        <v>12.778</v>
      </c>
      <c r="AJ7" s="1">
        <v>13.087999999999999</v>
      </c>
      <c r="AK7" s="1">
        <v>12.79</v>
      </c>
      <c r="AL7" s="1">
        <v>11.986000000000001</v>
      </c>
      <c r="AM7" s="1">
        <v>12.363</v>
      </c>
      <c r="AN7" s="1">
        <v>12.170999999999999</v>
      </c>
      <c r="AO7" s="1">
        <v>12.645</v>
      </c>
      <c r="AP7" s="1">
        <v>12.750999999999999</v>
      </c>
      <c r="AQ7" s="1">
        <v>12.401</v>
      </c>
    </row>
    <row r="8" spans="1:43" x14ac:dyDescent="0.35">
      <c r="A8" s="1" t="s">
        <v>11</v>
      </c>
      <c r="B8" s="1">
        <v>56.292000000000002</v>
      </c>
      <c r="C8" s="1">
        <v>56.472999999999999</v>
      </c>
      <c r="D8" s="1">
        <v>55.619</v>
      </c>
      <c r="E8" s="1">
        <v>55.457000000000001</v>
      </c>
      <c r="F8" s="1">
        <v>55.524999999999999</v>
      </c>
      <c r="G8" s="1">
        <v>55.738</v>
      </c>
      <c r="H8" s="1">
        <v>54.826999999999998</v>
      </c>
      <c r="I8" s="1">
        <v>54.668999999999997</v>
      </c>
      <c r="J8" s="1">
        <v>55.67</v>
      </c>
      <c r="K8" s="1">
        <v>55.216000000000001</v>
      </c>
      <c r="L8" s="1">
        <v>55.825000000000003</v>
      </c>
      <c r="M8" s="1">
        <v>55.606999999999999</v>
      </c>
      <c r="N8" s="1">
        <v>56.405999999999999</v>
      </c>
      <c r="O8" s="1">
        <v>55.311999999999998</v>
      </c>
      <c r="P8" s="1">
        <v>55.439</v>
      </c>
      <c r="Q8" s="1">
        <v>55.216999999999999</v>
      </c>
      <c r="R8" s="1">
        <v>56.33</v>
      </c>
      <c r="S8" s="1">
        <v>56.255000000000003</v>
      </c>
      <c r="T8" s="1">
        <v>56.63</v>
      </c>
      <c r="U8" s="1">
        <v>55.441000000000003</v>
      </c>
      <c r="V8" s="1">
        <v>55.482999999999997</v>
      </c>
      <c r="W8" s="1">
        <v>55.914000000000001</v>
      </c>
      <c r="X8" s="1">
        <v>52.866</v>
      </c>
      <c r="Y8" s="1">
        <v>54.741</v>
      </c>
      <c r="Z8" s="1">
        <v>54.692</v>
      </c>
      <c r="AA8" s="1">
        <v>55.978000000000002</v>
      </c>
      <c r="AB8" s="1">
        <v>55.564999999999998</v>
      </c>
      <c r="AC8" s="1">
        <v>55.091999999999999</v>
      </c>
      <c r="AD8" s="1">
        <v>54.868000000000002</v>
      </c>
      <c r="AE8" s="1">
        <v>54.972999999999999</v>
      </c>
      <c r="AF8" s="1">
        <v>55.133000000000003</v>
      </c>
      <c r="AG8" s="1">
        <v>54.723999999999997</v>
      </c>
      <c r="AH8" s="1">
        <v>54.704000000000001</v>
      </c>
      <c r="AI8" s="1">
        <v>55.273000000000003</v>
      </c>
      <c r="AJ8" s="1">
        <v>55.298999999999999</v>
      </c>
      <c r="AK8" s="1">
        <v>55.152000000000001</v>
      </c>
      <c r="AL8" s="1">
        <v>55.212000000000003</v>
      </c>
      <c r="AM8" s="1">
        <v>55.793999999999997</v>
      </c>
      <c r="AN8" s="1">
        <v>55.08</v>
      </c>
      <c r="AO8" s="1">
        <v>55.363999999999997</v>
      </c>
      <c r="AP8" s="1">
        <v>55.807000000000002</v>
      </c>
      <c r="AQ8" s="1">
        <v>55.978000000000002</v>
      </c>
    </row>
    <row r="9" spans="1:43" ht="14.5" x14ac:dyDescent="0.35">
      <c r="A9" s="1" t="s">
        <v>422</v>
      </c>
      <c r="B9" s="29">
        <v>15.644</v>
      </c>
      <c r="C9" s="29">
        <v>15.282</v>
      </c>
      <c r="D9" s="29">
        <v>15.625</v>
      </c>
      <c r="E9" s="29">
        <v>15.362</v>
      </c>
      <c r="F9" s="29">
        <v>15.571</v>
      </c>
      <c r="G9" s="29">
        <v>15.747999999999999</v>
      </c>
      <c r="H9" s="29">
        <v>16.681000000000001</v>
      </c>
      <c r="I9" s="29">
        <v>15.935</v>
      </c>
      <c r="J9" s="29">
        <v>15.48</v>
      </c>
      <c r="K9" s="29">
        <v>15.603</v>
      </c>
      <c r="L9" s="29">
        <v>15.736000000000001</v>
      </c>
      <c r="M9" s="29">
        <v>15.375999999999999</v>
      </c>
      <c r="N9" s="29">
        <v>15.654999999999999</v>
      </c>
      <c r="O9" s="29">
        <v>15.750999999999999</v>
      </c>
      <c r="P9" s="29">
        <v>15.695</v>
      </c>
      <c r="Q9" s="29">
        <v>15.99</v>
      </c>
      <c r="R9" s="29">
        <v>15.893000000000001</v>
      </c>
      <c r="S9" s="29">
        <v>16.268999999999998</v>
      </c>
      <c r="T9" s="29">
        <v>16.635999999999999</v>
      </c>
      <c r="U9" s="29">
        <v>16.948</v>
      </c>
      <c r="V9" s="29">
        <v>16.257999999999999</v>
      </c>
      <c r="W9" s="29">
        <v>16.797000000000001</v>
      </c>
      <c r="X9" s="29">
        <v>28.72</v>
      </c>
      <c r="Y9" s="29">
        <v>16.289000000000001</v>
      </c>
      <c r="Z9" s="29">
        <v>16.521000000000001</v>
      </c>
      <c r="AA9" s="29">
        <v>16.28</v>
      </c>
      <c r="AB9" s="29">
        <v>16.873000000000001</v>
      </c>
      <c r="AC9" s="29">
        <v>16.933</v>
      </c>
      <c r="AD9" s="29">
        <v>16.619</v>
      </c>
      <c r="AE9" s="29">
        <v>16.73</v>
      </c>
      <c r="AF9" s="29">
        <v>16.773</v>
      </c>
      <c r="AG9" s="29">
        <v>16.350000000000001</v>
      </c>
      <c r="AH9" s="29">
        <v>18.303999999999998</v>
      </c>
      <c r="AI9" s="29">
        <v>16.617999999999999</v>
      </c>
      <c r="AJ9" s="29">
        <v>16.672000000000001</v>
      </c>
      <c r="AK9" s="29">
        <v>16.271000000000001</v>
      </c>
      <c r="AL9" s="29">
        <v>17.077000000000002</v>
      </c>
      <c r="AM9" s="29">
        <v>16.524000000000001</v>
      </c>
      <c r="AN9" s="29">
        <v>17.555</v>
      </c>
      <c r="AO9" s="29">
        <v>16.532</v>
      </c>
      <c r="AP9" s="29">
        <v>16.893000000000001</v>
      </c>
      <c r="AQ9" s="29">
        <v>16.556999999999999</v>
      </c>
    </row>
    <row r="10" spans="1:43" x14ac:dyDescent="0.35">
      <c r="A10" s="1" t="s">
        <v>12</v>
      </c>
      <c r="B10" s="1">
        <v>0.78961405605500234</v>
      </c>
      <c r="C10" s="1">
        <v>0.53812014292720245</v>
      </c>
      <c r="D10" s="1">
        <v>0.96115130929742132</v>
      </c>
      <c r="E10" s="1">
        <v>0.7876159893119411</v>
      </c>
      <c r="F10" s="1">
        <v>1.1846118298476203</v>
      </c>
      <c r="G10" s="1">
        <v>0.95787473889155816</v>
      </c>
      <c r="H10" s="1">
        <v>1.3289385454576745</v>
      </c>
      <c r="I10" s="1">
        <v>0.57987023181190667</v>
      </c>
      <c r="J10" s="1">
        <v>0.43846147429162274</v>
      </c>
      <c r="K10" s="1">
        <v>0.79654680659047661</v>
      </c>
      <c r="L10" s="1">
        <v>0.59252433582919872</v>
      </c>
      <c r="M10" s="1">
        <v>0.31332829296227177</v>
      </c>
      <c r="N10" s="1">
        <v>0.28695341884367381</v>
      </c>
      <c r="O10" s="1">
        <v>0.69678901495413903</v>
      </c>
      <c r="P10" s="1">
        <v>3.4139768316416769E-2</v>
      </c>
      <c r="Q10" s="1">
        <v>0.35149303789689718</v>
      </c>
      <c r="R10" s="1">
        <v>0</v>
      </c>
      <c r="S10" s="1">
        <v>0.25722558014953373</v>
      </c>
      <c r="T10" s="1">
        <v>6.8879446167848793E-3</v>
      </c>
      <c r="U10" s="1">
        <v>0.68948696397575504</v>
      </c>
      <c r="V10" s="1">
        <v>0.4802864569428319</v>
      </c>
      <c r="W10" s="1">
        <v>0.53965924667681775</v>
      </c>
      <c r="X10" s="1">
        <v>8.8393849240366205</v>
      </c>
      <c r="Y10" s="1">
        <v>0.85692743065730947</v>
      </c>
      <c r="Z10" s="1" t="s">
        <v>411</v>
      </c>
      <c r="AA10" s="1">
        <v>0.15694539682675146</v>
      </c>
      <c r="AB10" s="1">
        <v>0.47452161431773859</v>
      </c>
      <c r="AC10" s="1">
        <v>0.50856438736076626</v>
      </c>
      <c r="AD10" s="1">
        <v>5.8657231724720781E-2</v>
      </c>
      <c r="AE10" s="1">
        <v>0.59291192481323296</v>
      </c>
      <c r="AF10" s="1">
        <v>0.62265808264199818</v>
      </c>
      <c r="AG10" s="1">
        <v>0.37800888586168685</v>
      </c>
      <c r="AH10" s="1">
        <v>1.8189914767847777</v>
      </c>
      <c r="AI10" s="1">
        <v>0.34623367753586637</v>
      </c>
      <c r="AJ10" s="1">
        <v>0.31273499001095795</v>
      </c>
      <c r="AK10" s="1">
        <v>0.29658564883488053</v>
      </c>
      <c r="AL10" s="1" t="s">
        <v>411</v>
      </c>
      <c r="AM10" s="1" t="s">
        <v>411</v>
      </c>
      <c r="AN10" s="1">
        <v>1.0251575602895253</v>
      </c>
      <c r="AO10" s="1">
        <v>0.50110417581479882</v>
      </c>
      <c r="AP10" s="1">
        <v>0.74093756401819122</v>
      </c>
      <c r="AQ10" s="1">
        <v>0.4380463738648348</v>
      </c>
    </row>
    <row r="11" spans="1:43" x14ac:dyDescent="0.35">
      <c r="A11" s="1" t="s">
        <v>13</v>
      </c>
      <c r="B11" s="1">
        <v>14.933496577579239</v>
      </c>
      <c r="C11" s="1">
        <v>14.797793569920069</v>
      </c>
      <c r="D11" s="1">
        <v>14.760145468240699</v>
      </c>
      <c r="E11" s="1">
        <v>14.653294460036225</v>
      </c>
      <c r="F11" s="1">
        <v>14.505073231229026</v>
      </c>
      <c r="G11" s="1">
        <v>14.886093762371631</v>
      </c>
      <c r="H11" s="1">
        <v>15.485206463279104</v>
      </c>
      <c r="I11" s="1">
        <v>15.413226380213301</v>
      </c>
      <c r="J11" s="1">
        <v>15.085467537343144</v>
      </c>
      <c r="K11" s="1">
        <v>14.886258412307905</v>
      </c>
      <c r="L11" s="1">
        <v>15.202840078078719</v>
      </c>
      <c r="M11" s="1">
        <v>15.094063751798966</v>
      </c>
      <c r="N11" s="1">
        <v>15.396796153956052</v>
      </c>
      <c r="O11" s="1">
        <v>15.124021571698545</v>
      </c>
      <c r="P11" s="1">
        <v>15.664280660541108</v>
      </c>
      <c r="Q11" s="1">
        <v>15.673722694058252</v>
      </c>
      <c r="R11" s="1">
        <v>15.892999999999997</v>
      </c>
      <c r="S11" s="1">
        <v>16.037545590559144</v>
      </c>
      <c r="T11" s="1">
        <v>16.629802151587668</v>
      </c>
      <c r="U11" s="1">
        <v>16.327592037574938</v>
      </c>
      <c r="V11" s="1">
        <v>15.825832957400578</v>
      </c>
      <c r="W11" s="1">
        <v>16.311408667418426</v>
      </c>
      <c r="X11" s="1">
        <v>20.766224111054836</v>
      </c>
      <c r="Y11" s="1">
        <v>15.517927261895357</v>
      </c>
      <c r="Z11" s="1">
        <v>16.521000000000001</v>
      </c>
      <c r="AA11" s="1">
        <v>16.138778803741531</v>
      </c>
      <c r="AB11" s="1">
        <v>16.446020226273824</v>
      </c>
      <c r="AC11" s="1">
        <v>16.47538816422998</v>
      </c>
      <c r="AD11" s="1">
        <v>16.566219576993905</v>
      </c>
      <c r="AE11" s="1">
        <v>16.196491321242974</v>
      </c>
      <c r="AF11" s="1">
        <v>16.212725400880821</v>
      </c>
      <c r="AG11" s="1">
        <v>16.009863442082047</v>
      </c>
      <c r="AH11" s="1">
        <v>16.667251439485838</v>
      </c>
      <c r="AI11" s="1">
        <v>16.3064551244242</v>
      </c>
      <c r="AJ11" s="1">
        <v>16.390597612327678</v>
      </c>
      <c r="AK11" s="1">
        <v>16.004128967345306</v>
      </c>
      <c r="AL11" s="1">
        <v>17.077000000000002</v>
      </c>
      <c r="AM11" s="1">
        <v>16.524000000000001</v>
      </c>
      <c r="AN11" s="1">
        <v>16.632551938797448</v>
      </c>
      <c r="AO11" s="1">
        <v>16.081100944726661</v>
      </c>
      <c r="AP11" s="1">
        <v>16.226296221111905</v>
      </c>
      <c r="AQ11" s="1">
        <v>16.162841049278015</v>
      </c>
    </row>
    <row r="12" spans="1:43" x14ac:dyDescent="0.35">
      <c r="A12" s="1" t="s">
        <v>14</v>
      </c>
      <c r="B12" s="1">
        <v>5.6000000000000001E-2</v>
      </c>
      <c r="C12" s="1">
        <v>2.4E-2</v>
      </c>
      <c r="D12" s="1">
        <v>9.5000000000000001E-2</v>
      </c>
      <c r="E12" s="1" t="s">
        <v>411</v>
      </c>
      <c r="F12" s="1">
        <v>8.5000000000000006E-2</v>
      </c>
      <c r="G12" s="1">
        <v>8.5999999999999993E-2</v>
      </c>
      <c r="H12" s="1">
        <v>4.1000000000000002E-2</v>
      </c>
      <c r="I12" s="1">
        <v>0.23</v>
      </c>
      <c r="J12" s="1">
        <v>0.11899999999999999</v>
      </c>
      <c r="K12" s="1" t="s">
        <v>411</v>
      </c>
      <c r="L12" s="1" t="s">
        <v>411</v>
      </c>
      <c r="M12" s="1">
        <v>2.5999999999999999E-2</v>
      </c>
      <c r="N12" s="1">
        <v>9.2999999999999999E-2</v>
      </c>
      <c r="O12" s="1">
        <v>1.7999999999999999E-2</v>
      </c>
      <c r="P12" s="1">
        <v>3.5999999999999997E-2</v>
      </c>
      <c r="Q12" s="1">
        <v>1.4999999999999999E-2</v>
      </c>
      <c r="R12" s="1" t="s">
        <v>411</v>
      </c>
      <c r="S12" s="1">
        <v>9.4E-2</v>
      </c>
      <c r="T12" s="1">
        <v>9.0999999999999998E-2</v>
      </c>
      <c r="U12" s="1">
        <v>6.8000000000000005E-2</v>
      </c>
      <c r="V12" s="1" t="s">
        <v>411</v>
      </c>
      <c r="W12" s="1">
        <v>0.158</v>
      </c>
      <c r="X12" s="1">
        <v>1.6970000000000001</v>
      </c>
      <c r="Y12" s="1">
        <v>0.109</v>
      </c>
      <c r="Z12" s="1">
        <v>0.14599999999999999</v>
      </c>
      <c r="AA12" s="1" t="s">
        <v>411</v>
      </c>
      <c r="AB12" s="1">
        <v>2.3E-2</v>
      </c>
      <c r="AC12" s="1">
        <v>0</v>
      </c>
      <c r="AD12" s="1">
        <v>0.16500000000000001</v>
      </c>
      <c r="AE12" s="1">
        <v>9.8000000000000004E-2</v>
      </c>
      <c r="AF12" s="1">
        <v>5.3999999999999999E-2</v>
      </c>
      <c r="AG12" s="1">
        <v>5.8000000000000003E-2</v>
      </c>
      <c r="AH12" s="1">
        <v>0.46100000000000002</v>
      </c>
      <c r="AI12" s="1">
        <v>9.9000000000000005E-2</v>
      </c>
      <c r="AJ12" s="1" t="s">
        <v>411</v>
      </c>
      <c r="AK12" s="1">
        <v>0.123</v>
      </c>
      <c r="AL12" s="1">
        <v>0.17399999999999999</v>
      </c>
      <c r="AM12" s="1">
        <v>0.17499999999999999</v>
      </c>
      <c r="AN12" s="1">
        <v>2.9000000000000001E-2</v>
      </c>
      <c r="AO12" s="1">
        <v>8.2000000000000003E-2</v>
      </c>
      <c r="AP12" s="1">
        <v>0.19400000000000001</v>
      </c>
      <c r="AQ12" s="1">
        <v>7.3999999999999996E-2</v>
      </c>
    </row>
    <row r="13" spans="1:43" x14ac:dyDescent="0.35">
      <c r="A13" s="1" t="s">
        <v>15</v>
      </c>
      <c r="B13" s="1">
        <v>11.974</v>
      </c>
      <c r="C13" s="1">
        <v>11.989000000000001</v>
      </c>
      <c r="D13" s="1">
        <v>11.984</v>
      </c>
      <c r="E13" s="1">
        <v>11.957000000000001</v>
      </c>
      <c r="F13" s="1">
        <v>12.066000000000001</v>
      </c>
      <c r="G13" s="1">
        <v>11.914999999999999</v>
      </c>
      <c r="H13" s="1">
        <v>11.452</v>
      </c>
      <c r="I13" s="1">
        <v>11.545</v>
      </c>
      <c r="J13" s="1">
        <v>11.64</v>
      </c>
      <c r="K13" s="1">
        <v>11.816000000000001</v>
      </c>
      <c r="L13" s="1">
        <v>11.734</v>
      </c>
      <c r="M13" s="1">
        <v>11.664</v>
      </c>
      <c r="N13" s="1">
        <v>11.67</v>
      </c>
      <c r="O13" s="1">
        <v>11.69</v>
      </c>
      <c r="P13" s="1">
        <v>11.356999999999999</v>
      </c>
      <c r="Q13" s="1">
        <v>11.317</v>
      </c>
      <c r="R13" s="1">
        <v>11.430999999999999</v>
      </c>
      <c r="S13" s="1">
        <v>11.273</v>
      </c>
      <c r="T13" s="1">
        <v>10.968</v>
      </c>
      <c r="U13" s="1">
        <v>11.06</v>
      </c>
      <c r="V13" s="1">
        <v>11.35</v>
      </c>
      <c r="W13" s="1">
        <v>11.079000000000001</v>
      </c>
      <c r="X13" s="1">
        <v>7.2210000000000001</v>
      </c>
      <c r="Y13" s="1">
        <v>11.282</v>
      </c>
      <c r="Z13" s="1">
        <v>10.807</v>
      </c>
      <c r="AA13" s="1">
        <v>11.183999999999999</v>
      </c>
      <c r="AB13" s="1">
        <v>10.976000000000001</v>
      </c>
      <c r="AC13" s="1">
        <v>10.906000000000001</v>
      </c>
      <c r="AD13" s="1">
        <v>10.882</v>
      </c>
      <c r="AE13" s="1">
        <v>11.117000000000001</v>
      </c>
      <c r="AF13" s="1">
        <v>10.981999999999999</v>
      </c>
      <c r="AG13" s="1">
        <v>11.02</v>
      </c>
      <c r="AH13" s="1">
        <v>10.571999999999999</v>
      </c>
      <c r="AI13" s="1">
        <v>10.849</v>
      </c>
      <c r="AJ13" s="1">
        <v>10.976000000000001</v>
      </c>
      <c r="AK13" s="1">
        <v>10.961</v>
      </c>
      <c r="AL13" s="1">
        <v>10.679</v>
      </c>
      <c r="AM13" s="1">
        <v>10.653</v>
      </c>
      <c r="AN13" s="1">
        <v>10.686999999999999</v>
      </c>
      <c r="AO13" s="1">
        <v>10.997</v>
      </c>
      <c r="AP13" s="1">
        <v>11.009</v>
      </c>
      <c r="AQ13" s="1">
        <v>11.02</v>
      </c>
    </row>
    <row r="14" spans="1:43" s="15" customFormat="1" x14ac:dyDescent="0.35">
      <c r="A14" s="15" t="s">
        <v>16</v>
      </c>
      <c r="B14" s="15">
        <v>96.930110633634243</v>
      </c>
      <c r="C14" s="15">
        <v>96.633913712847274</v>
      </c>
      <c r="D14" s="15">
        <v>96.431296777538108</v>
      </c>
      <c r="E14" s="15">
        <v>95.768910449348169</v>
      </c>
      <c r="F14" s="15">
        <v>96.183685061076645</v>
      </c>
      <c r="G14" s="15">
        <v>96.623968501263192</v>
      </c>
      <c r="H14" s="15">
        <v>96.10314500873676</v>
      </c>
      <c r="I14" s="15">
        <v>95.554096612025219</v>
      </c>
      <c r="J14" s="15">
        <v>95.977929011634771</v>
      </c>
      <c r="K14" s="15">
        <v>95.794805218898389</v>
      </c>
      <c r="L14" s="15">
        <v>96.43336441390791</v>
      </c>
      <c r="M14" s="15">
        <v>95.731392044761236</v>
      </c>
      <c r="N14" s="15">
        <v>96.886749572799729</v>
      </c>
      <c r="O14" s="15">
        <v>95.939810586652683</v>
      </c>
      <c r="P14" s="15">
        <v>95.875420428857538</v>
      </c>
      <c r="Q14" s="15">
        <v>95.763215731955171</v>
      </c>
      <c r="R14" s="15">
        <v>97.003999999999991</v>
      </c>
      <c r="S14" s="15">
        <v>97.079771170708682</v>
      </c>
      <c r="T14" s="15">
        <v>97.405690096204452</v>
      </c>
      <c r="U14" s="15">
        <v>96.687079001550686</v>
      </c>
      <c r="V14" s="15">
        <v>96.3151194143434</v>
      </c>
      <c r="W14" s="15">
        <v>97.132067914095245</v>
      </c>
      <c r="X14" s="15">
        <v>97.609609035091466</v>
      </c>
      <c r="Y14" s="15">
        <v>95.534854692552656</v>
      </c>
      <c r="Z14" s="15">
        <v>95.569000000000003</v>
      </c>
      <c r="AA14" s="15">
        <v>96.512724200568286</v>
      </c>
      <c r="AB14" s="15">
        <v>96.463541840591546</v>
      </c>
      <c r="AC14" s="15">
        <v>96.041952551590754</v>
      </c>
      <c r="AD14" s="15">
        <v>95.801876808718632</v>
      </c>
      <c r="AE14" s="15">
        <v>96.106403246056217</v>
      </c>
      <c r="AF14" s="15">
        <v>96.129383483522844</v>
      </c>
      <c r="AG14" s="15">
        <v>95.414872327943741</v>
      </c>
      <c r="AH14" s="15">
        <v>96.865242916270617</v>
      </c>
      <c r="AI14" s="15">
        <v>95.906688801960087</v>
      </c>
      <c r="AJ14" s="15">
        <v>96.318332602338629</v>
      </c>
      <c r="AK14" s="15">
        <v>95.572714616180193</v>
      </c>
      <c r="AL14" s="15">
        <v>95.990000000000009</v>
      </c>
      <c r="AM14" s="15">
        <v>96.43</v>
      </c>
      <c r="AN14" s="15">
        <v>95.952709499086964</v>
      </c>
      <c r="AO14" s="15">
        <v>95.920205120541453</v>
      </c>
      <c r="AP14" s="15">
        <v>96.922233785130118</v>
      </c>
      <c r="AQ14" s="15">
        <v>96.343887423142846</v>
      </c>
    </row>
    <row r="15" spans="1:43" x14ac:dyDescent="0.35">
      <c r="A15" s="1" t="s">
        <v>316</v>
      </c>
    </row>
    <row r="16" spans="1:43" s="11" customFormat="1" x14ac:dyDescent="0.35">
      <c r="A16" s="11" t="s">
        <v>17</v>
      </c>
      <c r="B16" s="11">
        <v>0</v>
      </c>
      <c r="C16" s="11">
        <v>0</v>
      </c>
      <c r="D16" s="11">
        <v>1.4963939990818842E-3</v>
      </c>
      <c r="E16" s="11">
        <v>1.0040589567494862E-3</v>
      </c>
      <c r="F16" s="11">
        <v>1.0001074627910738E-3</v>
      </c>
      <c r="G16" s="11">
        <v>0</v>
      </c>
      <c r="H16" s="11">
        <v>3.6837290038927215E-4</v>
      </c>
      <c r="I16" s="11">
        <v>1.1766174669012053E-2</v>
      </c>
      <c r="J16" s="11">
        <v>0</v>
      </c>
      <c r="K16" s="11">
        <v>0</v>
      </c>
      <c r="L16" s="11">
        <v>1.3317186678393078E-4</v>
      </c>
      <c r="M16" s="11">
        <v>1.0057900545346323E-3</v>
      </c>
      <c r="N16" s="11">
        <v>1.0949121722522539E-3</v>
      </c>
      <c r="O16" s="11">
        <v>0</v>
      </c>
      <c r="P16" s="11">
        <v>8.7117698842055285E-4</v>
      </c>
      <c r="Q16" s="11">
        <v>0</v>
      </c>
      <c r="R16" s="11">
        <v>1.5914836503492663E-3</v>
      </c>
      <c r="S16" s="11">
        <v>0</v>
      </c>
      <c r="T16" s="11">
        <v>0</v>
      </c>
      <c r="U16" s="11">
        <v>1.101627002054714E-3</v>
      </c>
      <c r="V16" s="11">
        <v>1.5032621453754534E-3</v>
      </c>
      <c r="W16" s="11">
        <v>7.3110215777950341E-4</v>
      </c>
      <c r="X16" s="11">
        <v>3.6502805729400012E-2</v>
      </c>
      <c r="Y16" s="11">
        <v>8.757716444393038E-4</v>
      </c>
      <c r="Z16" s="11">
        <v>1.7686584848611027E-2</v>
      </c>
      <c r="AA16" s="11">
        <v>0</v>
      </c>
      <c r="AB16" s="11">
        <v>1.6074288140402373E-3</v>
      </c>
      <c r="AC16" s="11">
        <v>3.7647100099233183E-3</v>
      </c>
      <c r="AD16" s="11">
        <v>1.0505112097364253E-2</v>
      </c>
      <c r="AE16" s="11">
        <v>6.4736897782679782E-3</v>
      </c>
      <c r="AF16" s="11">
        <v>7.3813341519693562E-4</v>
      </c>
      <c r="AG16" s="11">
        <v>1.248833202948827E-3</v>
      </c>
      <c r="AH16" s="11">
        <v>2.8828120742658086E-3</v>
      </c>
      <c r="AI16" s="11">
        <v>0</v>
      </c>
      <c r="AJ16" s="11">
        <v>0</v>
      </c>
      <c r="AK16" s="11">
        <v>5.0607655615385598E-4</v>
      </c>
      <c r="AL16" s="11">
        <v>1.953459423311265E-2</v>
      </c>
      <c r="AM16" s="11">
        <v>2.2150693469314357E-2</v>
      </c>
      <c r="AN16" s="11">
        <v>2.7703676440735945E-3</v>
      </c>
      <c r="AO16" s="11">
        <v>6.3931959369066353E-4</v>
      </c>
      <c r="AP16" s="11">
        <v>0</v>
      </c>
      <c r="AQ16" s="11">
        <v>0</v>
      </c>
    </row>
    <row r="17" spans="1:56" s="11" customFormat="1" x14ac:dyDescent="0.35">
      <c r="A17" s="11" t="s">
        <v>18</v>
      </c>
      <c r="B17" s="11">
        <v>6.6265826636077206E-3</v>
      </c>
      <c r="C17" s="11">
        <v>5.219632280098428E-3</v>
      </c>
      <c r="D17" s="11">
        <v>5.7265054139650998E-3</v>
      </c>
      <c r="E17" s="11">
        <v>5.7132676016536984E-3</v>
      </c>
      <c r="F17" s="11">
        <v>5.4400876406017623E-3</v>
      </c>
      <c r="G17" s="11">
        <v>5.5933624288540132E-3</v>
      </c>
      <c r="H17" s="11">
        <v>6.1951359984918995E-3</v>
      </c>
      <c r="I17" s="11">
        <v>6.6993685475093892E-3</v>
      </c>
      <c r="J17" s="11">
        <v>6.089091987455237E-3</v>
      </c>
      <c r="K17" s="11">
        <v>6.2927069764899639E-3</v>
      </c>
      <c r="L17" s="11">
        <v>5.5330617774755906E-3</v>
      </c>
      <c r="M17" s="11">
        <v>5.8996016550269415E-3</v>
      </c>
      <c r="N17" s="11">
        <v>5.9632634191609237E-3</v>
      </c>
      <c r="O17" s="11">
        <v>6.692255734523523E-3</v>
      </c>
      <c r="P17" s="11">
        <v>6.3749138140109405E-3</v>
      </c>
      <c r="Q17" s="11">
        <v>7.1466564316028779E-3</v>
      </c>
      <c r="R17" s="11">
        <v>6.5574870511652845E-3</v>
      </c>
      <c r="S17" s="11">
        <v>5.5910135946997327E-3</v>
      </c>
      <c r="T17" s="11">
        <v>6.4872005680578909E-3</v>
      </c>
      <c r="U17" s="11">
        <v>7.0541989122130605E-3</v>
      </c>
      <c r="V17" s="11">
        <v>5.853274313418165E-3</v>
      </c>
      <c r="W17" s="11">
        <v>5.8977741418840069E-3</v>
      </c>
      <c r="X17" s="11">
        <v>6.3387634843413941E-3</v>
      </c>
      <c r="Y17" s="11">
        <v>5.8766018253997073E-3</v>
      </c>
      <c r="Z17" s="11">
        <v>6.7771126633392499E-3</v>
      </c>
      <c r="AA17" s="11">
        <v>7.913864202120386E-3</v>
      </c>
      <c r="AB17" s="11">
        <v>7.5801492436168181E-3</v>
      </c>
      <c r="AC17" s="11">
        <v>5.8643818393015685E-3</v>
      </c>
      <c r="AD17" s="11">
        <v>6.8870898709035332E-3</v>
      </c>
      <c r="AE17" s="11">
        <v>6.5330365551539383E-3</v>
      </c>
      <c r="AF17" s="11">
        <v>4.9957204116764615E-3</v>
      </c>
      <c r="AG17" s="11">
        <v>6.8023387567270723E-3</v>
      </c>
      <c r="AH17" s="11">
        <v>5.7474271781053753E-3</v>
      </c>
      <c r="AI17" s="11">
        <v>6.4561144682108692E-3</v>
      </c>
      <c r="AJ17" s="11">
        <v>6.3421323329133934E-3</v>
      </c>
      <c r="AK17" s="11">
        <v>5.8608106328617328E-3</v>
      </c>
      <c r="AL17" s="11">
        <v>7.1801417078314958E-3</v>
      </c>
      <c r="AM17" s="11">
        <v>6.5872576144501349E-3</v>
      </c>
      <c r="AN17" s="11">
        <v>6.2499912628278921E-3</v>
      </c>
      <c r="AO17" s="11">
        <v>5.8451699497208808E-3</v>
      </c>
      <c r="AP17" s="11">
        <v>4.8629499581618408E-3</v>
      </c>
      <c r="AQ17" s="11">
        <v>6.8124084106362774E-3</v>
      </c>
    </row>
    <row r="18" spans="1:56" s="11" customFormat="1" x14ac:dyDescent="0.35">
      <c r="A18" s="11" t="s">
        <v>19</v>
      </c>
      <c r="B18" s="11">
        <v>0.49268336296339055</v>
      </c>
      <c r="C18" s="11">
        <v>0.49329025036454771</v>
      </c>
      <c r="D18" s="11">
        <v>0.49921820150036744</v>
      </c>
      <c r="E18" s="11">
        <v>0.49925734480191442</v>
      </c>
      <c r="F18" s="11">
        <v>0.49391357455621615</v>
      </c>
      <c r="G18" s="11">
        <v>0.50158703270857086</v>
      </c>
      <c r="H18" s="11">
        <v>0.50172367560744191</v>
      </c>
      <c r="I18" s="11">
        <v>0.49533893275418411</v>
      </c>
      <c r="J18" s="11">
        <v>0.50408634293754917</v>
      </c>
      <c r="K18" s="11">
        <v>0.5061265621696277</v>
      </c>
      <c r="L18" s="11">
        <v>0.50436682696875357</v>
      </c>
      <c r="M18" s="11">
        <v>0.50430650962287948</v>
      </c>
      <c r="N18" s="11">
        <v>0.4990451129337144</v>
      </c>
      <c r="O18" s="11">
        <v>0.50600412776520021</v>
      </c>
      <c r="P18" s="11">
        <v>0.51597828400252688</v>
      </c>
      <c r="Q18" s="11">
        <v>0.51079084305046751</v>
      </c>
      <c r="R18" s="11">
        <v>0.50951966695407158</v>
      </c>
      <c r="S18" s="11">
        <v>0.50614880552008878</v>
      </c>
      <c r="T18" s="11">
        <v>0.50131070210622219</v>
      </c>
      <c r="U18" s="11">
        <v>0.50308923023832319</v>
      </c>
      <c r="V18" s="11">
        <v>0.50780889377195804</v>
      </c>
      <c r="W18" s="11">
        <v>0.50414694361183299</v>
      </c>
      <c r="X18" s="11">
        <v>0.20558703919022311</v>
      </c>
      <c r="Y18" s="11">
        <v>0.50694886090252311</v>
      </c>
      <c r="Z18" s="11">
        <v>0.50170956361293506</v>
      </c>
      <c r="AA18" s="11">
        <v>0.50162877544823326</v>
      </c>
      <c r="AB18" s="11">
        <v>0.49848211955429717</v>
      </c>
      <c r="AC18" s="11">
        <v>0.50375543875851703</v>
      </c>
      <c r="AD18" s="11">
        <v>0.50309797248930943</v>
      </c>
      <c r="AE18" s="11">
        <v>0.50114890756809305</v>
      </c>
      <c r="AF18" s="11">
        <v>0.51030040963076284</v>
      </c>
      <c r="AG18" s="11">
        <v>0.51395009318106477</v>
      </c>
      <c r="AH18" s="11">
        <v>0.48704179293155464</v>
      </c>
      <c r="AI18" s="11">
        <v>0.50702444549958714</v>
      </c>
      <c r="AJ18" s="11">
        <v>0.51622973766016733</v>
      </c>
      <c r="AK18" s="11">
        <v>0.50857057295617114</v>
      </c>
      <c r="AL18" s="11">
        <v>0.47660196317496345</v>
      </c>
      <c r="AM18" s="11">
        <v>0.48901590386068083</v>
      </c>
      <c r="AN18" s="11">
        <v>0.48462469314765499</v>
      </c>
      <c r="AO18" s="11">
        <v>0.50146308736849243</v>
      </c>
      <c r="AP18" s="11">
        <v>0.50093028611946611</v>
      </c>
      <c r="AQ18" s="11">
        <v>0.49037530728745249</v>
      </c>
    </row>
    <row r="19" spans="1:56" s="11" customFormat="1" x14ac:dyDescent="0.35">
      <c r="A19" s="11" t="s">
        <v>20</v>
      </c>
      <c r="B19" s="11">
        <v>1.4743796509191696</v>
      </c>
      <c r="C19" s="11">
        <v>1.4828224318461611</v>
      </c>
      <c r="D19" s="11">
        <v>1.4622850348262522</v>
      </c>
      <c r="E19" s="11">
        <v>1.4674717425606205</v>
      </c>
      <c r="F19" s="11">
        <v>1.4634887744059493</v>
      </c>
      <c r="G19" s="11">
        <v>1.4632919710477326</v>
      </c>
      <c r="H19" s="11">
        <v>1.4516599206787024</v>
      </c>
      <c r="I19" s="11">
        <v>1.4530608169874271</v>
      </c>
      <c r="J19" s="11">
        <v>1.4726958268403005</v>
      </c>
      <c r="K19" s="11">
        <v>1.4612250480643147</v>
      </c>
      <c r="L19" s="11">
        <v>1.4694561916607944</v>
      </c>
      <c r="M19" s="11">
        <v>1.4739778686239668</v>
      </c>
      <c r="N19" s="11">
        <v>1.4796740662711112</v>
      </c>
      <c r="O19" s="11">
        <v>1.4630693757560218</v>
      </c>
      <c r="P19" s="11">
        <v>1.4686687370563611</v>
      </c>
      <c r="Q19" s="11">
        <v>1.4660336605193474</v>
      </c>
      <c r="R19" s="11">
        <v>1.4766450377915503</v>
      </c>
      <c r="S19" s="11">
        <v>1.4762446095940704</v>
      </c>
      <c r="T19" s="11">
        <v>1.485542923795327</v>
      </c>
      <c r="U19" s="11">
        <v>1.4632788745852818</v>
      </c>
      <c r="V19" s="11">
        <v>1.4654046261823186</v>
      </c>
      <c r="W19" s="11">
        <v>1.4691000111891253</v>
      </c>
      <c r="X19" s="11">
        <v>1.4741367186437904</v>
      </c>
      <c r="Y19" s="11">
        <v>1.4578259393794952</v>
      </c>
      <c r="Z19" s="11">
        <v>1.4595262660993831</v>
      </c>
      <c r="AA19" s="11">
        <v>1.4785978950950573</v>
      </c>
      <c r="AB19" s="11">
        <v>1.4711848548611857</v>
      </c>
      <c r="AC19" s="11">
        <v>1.4641226524975774</v>
      </c>
      <c r="AD19" s="11">
        <v>1.4606314314430395</v>
      </c>
      <c r="AE19" s="11">
        <v>1.4578721112892563</v>
      </c>
      <c r="AF19" s="11">
        <v>1.4625112828810121</v>
      </c>
      <c r="AG19" s="11">
        <v>1.4603466612848837</v>
      </c>
      <c r="AH19" s="11">
        <v>1.4498143020707324</v>
      </c>
      <c r="AI19" s="11">
        <v>1.4712915623757785</v>
      </c>
      <c r="AJ19" s="11">
        <v>1.4632101414069543</v>
      </c>
      <c r="AK19" s="11">
        <v>1.4711658708829165</v>
      </c>
      <c r="AL19" s="11">
        <v>1.4727693087523619</v>
      </c>
      <c r="AM19" s="11">
        <v>1.4804928175559164</v>
      </c>
      <c r="AN19" s="11">
        <v>1.471271765094796</v>
      </c>
      <c r="AO19" s="11">
        <v>1.4728797417971593</v>
      </c>
      <c r="AP19" s="11">
        <v>1.4707586570524231</v>
      </c>
      <c r="AQ19" s="11">
        <v>1.4849401707063827</v>
      </c>
    </row>
    <row r="20" spans="1:56" s="11" customFormat="1" x14ac:dyDescent="0.35">
      <c r="A20" s="11" t="s">
        <v>21</v>
      </c>
      <c r="B20" s="11">
        <v>1.9683820790223905E-2</v>
      </c>
      <c r="C20" s="11">
        <v>1.344805322909437E-2</v>
      </c>
      <c r="D20" s="11">
        <v>2.4050964847285528E-2</v>
      </c>
      <c r="E20" s="11">
        <v>1.9836259520657151E-2</v>
      </c>
      <c r="F20" s="11">
        <v>2.9717260831048975E-2</v>
      </c>
      <c r="G20" s="11">
        <v>2.3934271385988026E-2</v>
      </c>
      <c r="H20" s="11">
        <v>3.3489385916093184E-2</v>
      </c>
      <c r="I20" s="11">
        <v>1.4669163825346665E-2</v>
      </c>
      <c r="J20" s="11">
        <v>1.1039646247239965E-2</v>
      </c>
      <c r="K20" s="11">
        <v>2.0062975813077699E-2</v>
      </c>
      <c r="L20" s="11">
        <v>1.4844514081932658E-2</v>
      </c>
      <c r="M20" s="11">
        <v>7.9048383340296624E-3</v>
      </c>
      <c r="N20" s="11">
        <v>7.1644696123467355E-3</v>
      </c>
      <c r="O20" s="11">
        <v>1.7541985009731142E-2</v>
      </c>
      <c r="P20" s="11">
        <v>8.6079733624888632E-4</v>
      </c>
      <c r="Q20" s="11">
        <v>8.8821835669792293E-3</v>
      </c>
      <c r="R20" s="11">
        <v>0</v>
      </c>
      <c r="S20" s="11">
        <v>6.4245576964419016E-3</v>
      </c>
      <c r="T20" s="11">
        <v>1.7197296233550929E-4</v>
      </c>
      <c r="U20" s="11">
        <v>1.7320243347858977E-2</v>
      </c>
      <c r="V20" s="11">
        <v>1.2073407128136537E-2</v>
      </c>
      <c r="W20" s="11">
        <v>1.3495292599714048E-2</v>
      </c>
      <c r="X20" s="11">
        <v>0.23459310373850428</v>
      </c>
      <c r="Y20" s="11">
        <v>2.1720452778304811E-2</v>
      </c>
      <c r="Z20" s="11">
        <v>0</v>
      </c>
      <c r="AA20" s="11">
        <v>3.945601052467218E-3</v>
      </c>
      <c r="AB20" s="11">
        <v>1.1957869469201299E-2</v>
      </c>
      <c r="AC20" s="11">
        <v>1.2863725045456853E-2</v>
      </c>
      <c r="AD20" s="11">
        <v>1.4861921311162263E-3</v>
      </c>
      <c r="AE20" s="11">
        <v>1.4965528475806344E-2</v>
      </c>
      <c r="AF20" s="11">
        <v>1.5720599834478932E-2</v>
      </c>
      <c r="AG20" s="11">
        <v>9.6009016146991755E-3</v>
      </c>
      <c r="AH20" s="11">
        <v>4.5883426492970614E-2</v>
      </c>
      <c r="AI20" s="11">
        <v>8.7717631882124891E-3</v>
      </c>
      <c r="AJ20" s="11">
        <v>7.8758562670522281E-3</v>
      </c>
      <c r="AK20" s="11">
        <v>7.5297817828801072E-3</v>
      </c>
      <c r="AL20" s="11">
        <v>0</v>
      </c>
      <c r="AM20" s="11">
        <v>0</v>
      </c>
      <c r="AN20" s="11">
        <v>2.6062823943744817E-2</v>
      </c>
      <c r="AO20" s="11">
        <v>1.2688191747526112E-2</v>
      </c>
      <c r="AP20" s="11">
        <v>1.8585156911786527E-2</v>
      </c>
      <c r="AQ20" s="11">
        <v>1.1059705184892188E-2</v>
      </c>
    </row>
    <row r="21" spans="1:56" s="11" customFormat="1" x14ac:dyDescent="0.35">
      <c r="A21" s="11" t="s">
        <v>22</v>
      </c>
      <c r="B21" s="11">
        <v>0.41371830328836379</v>
      </c>
      <c r="C21" s="11">
        <v>0.41098486769080328</v>
      </c>
      <c r="D21" s="11">
        <v>0.41046872827889352</v>
      </c>
      <c r="E21" s="11">
        <v>0.41013726484591079</v>
      </c>
      <c r="F21" s="11">
        <v>0.40439086175019912</v>
      </c>
      <c r="G21" s="11">
        <v>0.41337188713964079</v>
      </c>
      <c r="H21" s="11">
        <v>0.43367859025330741</v>
      </c>
      <c r="I21" s="11">
        <v>0.43332804548633935</v>
      </c>
      <c r="J21" s="11">
        <v>0.42211539188686903</v>
      </c>
      <c r="K21" s="11">
        <v>0.41669500919438657</v>
      </c>
      <c r="L21" s="11">
        <v>0.42328533024605242</v>
      </c>
      <c r="M21" s="11">
        <v>0.42320253079494075</v>
      </c>
      <c r="N21" s="11">
        <v>0.42722012031430912</v>
      </c>
      <c r="O21" s="11">
        <v>0.4231491032575439</v>
      </c>
      <c r="P21" s="11">
        <v>0.43893427737574275</v>
      </c>
      <c r="Q21" s="11">
        <v>0.4401734791942149</v>
      </c>
      <c r="R21" s="11">
        <v>0.44067947301058513</v>
      </c>
      <c r="S21" s="11">
        <v>0.44515953359788352</v>
      </c>
      <c r="T21" s="11">
        <v>0.46143050762175042</v>
      </c>
      <c r="U21" s="11">
        <v>0.45582565747537696</v>
      </c>
      <c r="V21" s="11">
        <v>0.44212470087332645</v>
      </c>
      <c r="W21" s="11">
        <v>0.45331787845151916</v>
      </c>
      <c r="X21" s="11">
        <v>0.61249060008249645</v>
      </c>
      <c r="Y21" s="11">
        <v>0.43712660252737884</v>
      </c>
      <c r="Z21" s="11">
        <v>0.46634252528141723</v>
      </c>
      <c r="AA21" s="11">
        <v>0.45090386089799556</v>
      </c>
      <c r="AB21" s="11">
        <v>0.46058238646157335</v>
      </c>
      <c r="AC21" s="11">
        <v>0.46313239037012155</v>
      </c>
      <c r="AD21" s="11">
        <v>0.46647191847683134</v>
      </c>
      <c r="AE21" s="11">
        <v>0.4543301013226852</v>
      </c>
      <c r="AF21" s="11">
        <v>0.45490866202792618</v>
      </c>
      <c r="AG21" s="11">
        <v>0.45190415494612529</v>
      </c>
      <c r="AH21" s="11">
        <v>0.46723768373027996</v>
      </c>
      <c r="AI21" s="11">
        <v>0.45911961327016576</v>
      </c>
      <c r="AJ21" s="11">
        <v>0.45873807963597985</v>
      </c>
      <c r="AK21" s="11">
        <v>0.45155743413000443</v>
      </c>
      <c r="AL21" s="11">
        <v>0.48182951905371618</v>
      </c>
      <c r="AM21" s="11">
        <v>0.46378272924117736</v>
      </c>
      <c r="AN21" s="11">
        <v>0.46993569735616963</v>
      </c>
      <c r="AO21" s="11">
        <v>0.4525183406612493</v>
      </c>
      <c r="AP21" s="11">
        <v>0.45232721174828094</v>
      </c>
      <c r="AQ21" s="11">
        <v>0.45351312364684332</v>
      </c>
    </row>
    <row r="22" spans="1:56" s="11" customFormat="1" x14ac:dyDescent="0.35">
      <c r="A22" s="11" t="s">
        <v>23</v>
      </c>
      <c r="B22" s="11">
        <v>1.5713068376908758E-3</v>
      </c>
      <c r="C22" s="11">
        <v>6.7510271404785027E-4</v>
      </c>
      <c r="D22" s="11">
        <v>2.6757330848852924E-3</v>
      </c>
      <c r="E22" s="11">
        <v>0</v>
      </c>
      <c r="F22" s="11">
        <v>2.4001040965974255E-3</v>
      </c>
      <c r="G22" s="11">
        <v>2.4187355278980889E-3</v>
      </c>
      <c r="H22" s="11">
        <v>1.1629594828593112E-3</v>
      </c>
      <c r="I22" s="11">
        <v>6.5490879400317897E-3</v>
      </c>
      <c r="J22" s="11">
        <v>3.3724779622123424E-3</v>
      </c>
      <c r="K22" s="11">
        <v>0</v>
      </c>
      <c r="L22" s="11">
        <v>0</v>
      </c>
      <c r="M22" s="11">
        <v>7.3832091191931436E-4</v>
      </c>
      <c r="N22" s="11">
        <v>2.6135693703423263E-3</v>
      </c>
      <c r="O22" s="11">
        <v>5.1006836275638767E-4</v>
      </c>
      <c r="P22" s="11">
        <v>1.0216950453785E-3</v>
      </c>
      <c r="Q22" s="11">
        <v>4.2665095089713744E-4</v>
      </c>
      <c r="R22" s="11">
        <v>0</v>
      </c>
      <c r="S22" s="11">
        <v>2.642623991994698E-3</v>
      </c>
      <c r="T22" s="11">
        <v>2.557351118894974E-3</v>
      </c>
      <c r="U22" s="11">
        <v>1.922716638088252E-3</v>
      </c>
      <c r="V22" s="11">
        <v>0</v>
      </c>
      <c r="W22" s="11">
        <v>4.4473182743645819E-3</v>
      </c>
      <c r="X22" s="11">
        <v>5.0693640287744493E-2</v>
      </c>
      <c r="Y22" s="11">
        <v>3.1097807349222467E-3</v>
      </c>
      <c r="Z22" s="11">
        <v>4.1739889010956243E-3</v>
      </c>
      <c r="AA22" s="11">
        <v>0</v>
      </c>
      <c r="AB22" s="11">
        <v>6.5238518019146408E-4</v>
      </c>
      <c r="AC22" s="11">
        <v>0</v>
      </c>
      <c r="AD22" s="11">
        <v>4.7056083784301726E-3</v>
      </c>
      <c r="AE22" s="11">
        <v>2.7842382139826017E-3</v>
      </c>
      <c r="AF22" s="11">
        <v>1.5345875993678494E-3</v>
      </c>
      <c r="AG22" s="11">
        <v>1.6581218626504331E-3</v>
      </c>
      <c r="AH22" s="11">
        <v>1.3088942075077204E-2</v>
      </c>
      <c r="AI22" s="11">
        <v>2.8231322689315067E-3</v>
      </c>
      <c r="AJ22" s="11">
        <v>0</v>
      </c>
      <c r="AK22" s="11">
        <v>3.514922961764937E-3</v>
      </c>
      <c r="AL22" s="11">
        <v>4.9723400126863229E-3</v>
      </c>
      <c r="AM22" s="11">
        <v>4.9747032516592477E-3</v>
      </c>
      <c r="AN22" s="11">
        <v>8.2986469940613417E-4</v>
      </c>
      <c r="AO22" s="11">
        <v>2.3370284827715494E-3</v>
      </c>
      <c r="AP22" s="11">
        <v>5.4772780806342106E-3</v>
      </c>
      <c r="AQ22" s="11">
        <v>2.1029726379962754E-3</v>
      </c>
    </row>
    <row r="23" spans="1:56" s="11" customFormat="1" x14ac:dyDescent="0.35">
      <c r="A23" s="11" t="s">
        <v>24</v>
      </c>
      <c r="B23" s="11">
        <v>0.5913369725375538</v>
      </c>
      <c r="C23" s="11">
        <v>0.59355966187524734</v>
      </c>
      <c r="D23" s="11">
        <v>0.59407843804926908</v>
      </c>
      <c r="E23" s="11">
        <v>0.59658006171249445</v>
      </c>
      <c r="F23" s="11">
        <v>0.59964922925659625</v>
      </c>
      <c r="G23" s="11">
        <v>0.5898027397613157</v>
      </c>
      <c r="H23" s="11">
        <v>0.57172195916271484</v>
      </c>
      <c r="I23" s="11">
        <v>0.57858840979014914</v>
      </c>
      <c r="J23" s="11">
        <v>0.58060122213837373</v>
      </c>
      <c r="K23" s="11">
        <v>0.58959769778210336</v>
      </c>
      <c r="L23" s="11">
        <v>0.58238090339820747</v>
      </c>
      <c r="M23" s="11">
        <v>0.58296454000270237</v>
      </c>
      <c r="N23" s="11">
        <v>0.57722448590676356</v>
      </c>
      <c r="O23" s="11">
        <v>0.58303308411422305</v>
      </c>
      <c r="P23" s="11">
        <v>0.56729011838131027</v>
      </c>
      <c r="Q23" s="11">
        <v>0.56654652628649094</v>
      </c>
      <c r="R23" s="11">
        <v>0.56500685154227859</v>
      </c>
      <c r="S23" s="11">
        <v>0.55778885600482087</v>
      </c>
      <c r="T23" s="11">
        <v>0.54249934182741189</v>
      </c>
      <c r="U23" s="11">
        <v>0.5504074518008033</v>
      </c>
      <c r="V23" s="11">
        <v>0.56523183558546652</v>
      </c>
      <c r="W23" s="11">
        <v>0.54886367957378013</v>
      </c>
      <c r="X23" s="11">
        <v>0.37965732884349979</v>
      </c>
      <c r="Y23" s="11">
        <v>0.56651599020753673</v>
      </c>
      <c r="Z23" s="11">
        <v>0.54378395859321871</v>
      </c>
      <c r="AA23" s="11">
        <v>0.55701000330412653</v>
      </c>
      <c r="AB23" s="11">
        <v>0.54795280641589472</v>
      </c>
      <c r="AC23" s="11">
        <v>0.54649670147910201</v>
      </c>
      <c r="AD23" s="11">
        <v>0.54621467511300514</v>
      </c>
      <c r="AE23" s="11">
        <v>0.55589238679675468</v>
      </c>
      <c r="AF23" s="11">
        <v>0.54929060419957831</v>
      </c>
      <c r="AG23" s="11">
        <v>0.55448889515090094</v>
      </c>
      <c r="AH23" s="11">
        <v>0.52830361344701426</v>
      </c>
      <c r="AI23" s="11">
        <v>0.54451336892911373</v>
      </c>
      <c r="AJ23" s="11">
        <v>0.54760405269693291</v>
      </c>
      <c r="AK23" s="11">
        <v>0.55129453009724771</v>
      </c>
      <c r="AL23" s="11">
        <v>0.53711213306532801</v>
      </c>
      <c r="AM23" s="11">
        <v>0.53299589500680167</v>
      </c>
      <c r="AN23" s="11">
        <v>0.53825479685132727</v>
      </c>
      <c r="AO23" s="11">
        <v>0.55162912039938938</v>
      </c>
      <c r="AP23" s="11">
        <v>0.5470584601292473</v>
      </c>
      <c r="AQ23" s="11">
        <v>0.55119631212579656</v>
      </c>
    </row>
    <row r="24" spans="1:56" s="17" customFormat="1" x14ac:dyDescent="0.35">
      <c r="A24" s="17" t="s">
        <v>412</v>
      </c>
      <c r="B24" s="17">
        <f>SUM(B16:B23)</f>
        <v>3.0000000000000004</v>
      </c>
      <c r="C24" s="17">
        <f t="shared" ref="C24:AQ24" si="0">SUM(C16:C23)</f>
        <v>3</v>
      </c>
      <c r="D24" s="17">
        <f t="shared" si="0"/>
        <v>3</v>
      </c>
      <c r="E24" s="17">
        <f t="shared" si="0"/>
        <v>3.0000000000000004</v>
      </c>
      <c r="F24" s="17">
        <f t="shared" si="0"/>
        <v>3</v>
      </c>
      <c r="G24" s="17">
        <f t="shared" si="0"/>
        <v>3</v>
      </c>
      <c r="H24" s="17">
        <f t="shared" si="0"/>
        <v>3</v>
      </c>
      <c r="I24" s="17">
        <f t="shared" si="0"/>
        <v>3</v>
      </c>
      <c r="J24" s="17">
        <f t="shared" si="0"/>
        <v>2.9999999999999996</v>
      </c>
      <c r="K24" s="17">
        <f t="shared" si="0"/>
        <v>3</v>
      </c>
      <c r="L24" s="17">
        <f t="shared" si="0"/>
        <v>3</v>
      </c>
      <c r="M24" s="17">
        <f t="shared" si="0"/>
        <v>3</v>
      </c>
      <c r="N24" s="17">
        <f t="shared" si="0"/>
        <v>3.0000000000000004</v>
      </c>
      <c r="O24" s="17">
        <f t="shared" si="0"/>
        <v>3</v>
      </c>
      <c r="P24" s="17">
        <f t="shared" si="0"/>
        <v>2.9999999999999996</v>
      </c>
      <c r="Q24" s="17">
        <f t="shared" si="0"/>
        <v>3</v>
      </c>
      <c r="R24" s="17">
        <f t="shared" si="0"/>
        <v>3</v>
      </c>
      <c r="S24" s="17">
        <f t="shared" si="0"/>
        <v>3</v>
      </c>
      <c r="T24" s="17">
        <f t="shared" si="0"/>
        <v>2.9999999999999996</v>
      </c>
      <c r="U24" s="17">
        <f t="shared" si="0"/>
        <v>3.0000000000000004</v>
      </c>
      <c r="V24" s="17">
        <f t="shared" si="0"/>
        <v>3</v>
      </c>
      <c r="W24" s="17">
        <f t="shared" si="0"/>
        <v>2.9999999999999996</v>
      </c>
      <c r="X24" s="17">
        <f t="shared" si="0"/>
        <v>3</v>
      </c>
      <c r="Y24" s="17">
        <f t="shared" si="0"/>
        <v>3</v>
      </c>
      <c r="Z24" s="17">
        <f t="shared" si="0"/>
        <v>3</v>
      </c>
      <c r="AA24" s="17">
        <f t="shared" si="0"/>
        <v>3</v>
      </c>
      <c r="AB24" s="17">
        <f t="shared" si="0"/>
        <v>3.0000000000000009</v>
      </c>
      <c r="AC24" s="17">
        <f t="shared" si="0"/>
        <v>3</v>
      </c>
      <c r="AD24" s="17">
        <f t="shared" si="0"/>
        <v>2.9999999999999996</v>
      </c>
      <c r="AE24" s="17">
        <f t="shared" si="0"/>
        <v>3</v>
      </c>
      <c r="AF24" s="17">
        <f t="shared" si="0"/>
        <v>2.9999999999999996</v>
      </c>
      <c r="AG24" s="17">
        <f t="shared" si="0"/>
        <v>3.0000000000000004</v>
      </c>
      <c r="AH24" s="17">
        <f t="shared" si="0"/>
        <v>3.0000000000000004</v>
      </c>
      <c r="AI24" s="17">
        <f t="shared" si="0"/>
        <v>3</v>
      </c>
      <c r="AJ24" s="17">
        <f t="shared" si="0"/>
        <v>3</v>
      </c>
      <c r="AK24" s="17">
        <f t="shared" si="0"/>
        <v>3.0000000000000004</v>
      </c>
      <c r="AL24" s="17">
        <f t="shared" si="0"/>
        <v>3.0000000000000004</v>
      </c>
      <c r="AM24" s="17">
        <f t="shared" si="0"/>
        <v>3</v>
      </c>
      <c r="AN24" s="17">
        <f t="shared" si="0"/>
        <v>3.0000000000000004</v>
      </c>
      <c r="AO24" s="17">
        <f t="shared" si="0"/>
        <v>2.9999999999999996</v>
      </c>
      <c r="AP24" s="17">
        <f t="shared" si="0"/>
        <v>3</v>
      </c>
      <c r="AQ24" s="17">
        <f t="shared" si="0"/>
        <v>3</v>
      </c>
    </row>
    <row r="25" spans="1:56" s="16" customFormat="1" x14ac:dyDescent="0.35">
      <c r="A25" s="16" t="s">
        <v>257</v>
      </c>
      <c r="B25" s="16">
        <f t="shared" ref="B25:AQ25" si="1">B23/(B23+B21)</f>
        <v>0.58836263712124159</v>
      </c>
      <c r="C25" s="16">
        <f t="shared" si="1"/>
        <v>0.59087441562362286</v>
      </c>
      <c r="D25" s="16">
        <f t="shared" si="1"/>
        <v>0.59138929257125317</v>
      </c>
      <c r="E25" s="16">
        <f t="shared" si="1"/>
        <v>0.59259937817101183</v>
      </c>
      <c r="F25" s="16">
        <f t="shared" si="1"/>
        <v>0.5972363400900671</v>
      </c>
      <c r="G25" s="16">
        <f t="shared" si="1"/>
        <v>0.58793626148954325</v>
      </c>
      <c r="H25" s="16">
        <f t="shared" si="1"/>
        <v>0.56865093170557179</v>
      </c>
      <c r="I25" s="16">
        <f t="shared" si="1"/>
        <v>0.57177488000435761</v>
      </c>
      <c r="J25" s="16">
        <f t="shared" si="1"/>
        <v>0.57902822593877701</v>
      </c>
      <c r="K25" s="16">
        <f t="shared" si="1"/>
        <v>0.58591073322354714</v>
      </c>
      <c r="L25" s="16">
        <f t="shared" si="1"/>
        <v>0.57909958981899801</v>
      </c>
      <c r="M25" s="16">
        <f t="shared" si="1"/>
        <v>0.5793913922670465</v>
      </c>
      <c r="N25" s="16">
        <f t="shared" si="1"/>
        <v>0.57467030270429831</v>
      </c>
      <c r="O25" s="16">
        <f t="shared" si="1"/>
        <v>0.579450810630185</v>
      </c>
      <c r="P25" s="16">
        <f t="shared" si="1"/>
        <v>0.56378092279754188</v>
      </c>
      <c r="Q25" s="16">
        <f t="shared" si="1"/>
        <v>0.56276474412164557</v>
      </c>
      <c r="R25" s="16">
        <f t="shared" si="1"/>
        <v>0.56181220500684959</v>
      </c>
      <c r="S25" s="16">
        <f t="shared" si="1"/>
        <v>0.55614911174619519</v>
      </c>
      <c r="T25" s="16">
        <f t="shared" si="1"/>
        <v>0.54037574649769715</v>
      </c>
      <c r="U25" s="16">
        <f t="shared" si="1"/>
        <v>0.5469979537810391</v>
      </c>
      <c r="V25" s="16">
        <f t="shared" si="1"/>
        <v>0.56110405316120948</v>
      </c>
      <c r="W25" s="16">
        <f t="shared" si="1"/>
        <v>0.54766890807216839</v>
      </c>
      <c r="X25" s="16">
        <f t="shared" si="1"/>
        <v>0.38266201820778906</v>
      </c>
      <c r="Y25" s="16">
        <f t="shared" si="1"/>
        <v>0.56445989270322483</v>
      </c>
      <c r="Z25" s="16">
        <f t="shared" si="1"/>
        <v>0.53833254277956966</v>
      </c>
      <c r="AA25" s="16">
        <f t="shared" si="1"/>
        <v>0.55263651298721139</v>
      </c>
      <c r="AB25" s="16">
        <f t="shared" si="1"/>
        <v>0.54331550379766302</v>
      </c>
      <c r="AC25" s="16">
        <f t="shared" si="1"/>
        <v>0.54128462213598227</v>
      </c>
      <c r="AD25" s="16">
        <f t="shared" si="1"/>
        <v>0.53937188323659779</v>
      </c>
      <c r="AE25" s="16">
        <f t="shared" si="1"/>
        <v>0.55026728600307184</v>
      </c>
      <c r="AF25" s="16">
        <f t="shared" si="1"/>
        <v>0.54699363231274734</v>
      </c>
      <c r="AG25" s="16">
        <f t="shared" si="1"/>
        <v>0.55096653846868548</v>
      </c>
      <c r="AH25" s="16">
        <f t="shared" si="1"/>
        <v>0.53066971198978763</v>
      </c>
      <c r="AI25" s="16">
        <f t="shared" si="1"/>
        <v>0.54254232232973398</v>
      </c>
      <c r="AJ25" s="16">
        <f t="shared" si="1"/>
        <v>0.54415296259878487</v>
      </c>
      <c r="AK25" s="16">
        <f t="shared" si="1"/>
        <v>0.54972672913100173</v>
      </c>
      <c r="AL25" s="16">
        <f t="shared" si="1"/>
        <v>0.527127467945119</v>
      </c>
      <c r="AM25" s="16">
        <f t="shared" si="1"/>
        <v>0.5347184239719438</v>
      </c>
      <c r="AN25" s="16">
        <f t="shared" si="1"/>
        <v>0.53388203910257104</v>
      </c>
      <c r="AO25" s="16">
        <f t="shared" si="1"/>
        <v>0.54935070972218236</v>
      </c>
      <c r="AP25" s="16">
        <f t="shared" si="1"/>
        <v>0.54739474011219136</v>
      </c>
      <c r="AQ25" s="16">
        <f t="shared" si="1"/>
        <v>0.54861265605803389</v>
      </c>
    </row>
    <row r="26" spans="1:56" s="11" customFormat="1" x14ac:dyDescent="0.35">
      <c r="A26" s="11" t="s">
        <v>256</v>
      </c>
      <c r="B26" s="11">
        <f t="shared" ref="B26:AQ26" si="2">B19/(B19+B18)</f>
        <v>0.74953351291429182</v>
      </c>
      <c r="C26" s="11">
        <f t="shared" si="2"/>
        <v>0.75037342009631958</v>
      </c>
      <c r="D26" s="11">
        <f t="shared" si="2"/>
        <v>0.74549203271503539</v>
      </c>
      <c r="E26" s="11">
        <f t="shared" si="2"/>
        <v>0.74614839023332946</v>
      </c>
      <c r="F26" s="11">
        <f t="shared" si="2"/>
        <v>0.74766885570659802</v>
      </c>
      <c r="G26" s="11">
        <f t="shared" si="2"/>
        <v>0.74472370474228911</v>
      </c>
      <c r="H26" s="11">
        <f t="shared" si="2"/>
        <v>0.74315148516587304</v>
      </c>
      <c r="I26" s="11">
        <f t="shared" si="2"/>
        <v>0.74577140403560715</v>
      </c>
      <c r="J26" s="11">
        <f t="shared" si="2"/>
        <v>0.74499651471755324</v>
      </c>
      <c r="K26" s="11">
        <f t="shared" si="2"/>
        <v>0.74273710935207815</v>
      </c>
      <c r="L26" s="11">
        <f t="shared" si="2"/>
        <v>0.74447211213549314</v>
      </c>
      <c r="M26" s="11">
        <f t="shared" si="2"/>
        <v>0.74507885965828868</v>
      </c>
      <c r="N26" s="11">
        <f t="shared" si="2"/>
        <v>0.74779386677079551</v>
      </c>
      <c r="O26" s="11">
        <f t="shared" si="2"/>
        <v>0.74302425640265257</v>
      </c>
      <c r="P26" s="11">
        <f t="shared" si="2"/>
        <v>0.74001508654811976</v>
      </c>
      <c r="Q26" s="11">
        <f t="shared" si="2"/>
        <v>0.7416104251398824</v>
      </c>
      <c r="R26" s="11">
        <f t="shared" si="2"/>
        <v>0.74346555160473038</v>
      </c>
      <c r="S26" s="11">
        <f t="shared" si="2"/>
        <v>0.74467792232303121</v>
      </c>
      <c r="T26" s="11">
        <f t="shared" si="2"/>
        <v>0.74768614276819267</v>
      </c>
      <c r="U26" s="11">
        <f t="shared" si="2"/>
        <v>0.74415307642337225</v>
      </c>
      <c r="V26" s="11">
        <f t="shared" si="2"/>
        <v>0.74264878654200328</v>
      </c>
      <c r="W26" s="11">
        <f t="shared" si="2"/>
        <v>0.74450894634083631</v>
      </c>
      <c r="X26" s="11">
        <f t="shared" si="2"/>
        <v>0.87760663726318577</v>
      </c>
      <c r="Y26" s="11">
        <f t="shared" si="2"/>
        <v>0.74198118744715325</v>
      </c>
      <c r="Z26" s="11">
        <f t="shared" si="2"/>
        <v>0.74418702941678982</v>
      </c>
      <c r="AA26" s="11">
        <f t="shared" si="2"/>
        <v>0.74668113357416421</v>
      </c>
      <c r="AB26" s="11">
        <f t="shared" si="2"/>
        <v>0.74692060839258045</v>
      </c>
      <c r="AC26" s="11">
        <f t="shared" si="2"/>
        <v>0.7440108505720644</v>
      </c>
      <c r="AD26" s="11">
        <f t="shared" si="2"/>
        <v>0.74380483814019349</v>
      </c>
      <c r="AE26" s="11">
        <f t="shared" si="2"/>
        <v>0.74418400683602604</v>
      </c>
      <c r="AF26" s="11">
        <f t="shared" si="2"/>
        <v>0.74133344222983055</v>
      </c>
      <c r="AG26" s="11">
        <f t="shared" si="2"/>
        <v>0.73967941140637217</v>
      </c>
      <c r="AH26" s="11">
        <f t="shared" si="2"/>
        <v>0.74854002102258421</v>
      </c>
      <c r="AI26" s="11">
        <f t="shared" si="2"/>
        <v>0.74370907201822034</v>
      </c>
      <c r="AJ26" s="11">
        <f t="shared" si="2"/>
        <v>0.73920413389697992</v>
      </c>
      <c r="AK26" s="11">
        <f t="shared" si="2"/>
        <v>0.74311198112312593</v>
      </c>
      <c r="AL26" s="11">
        <f t="shared" si="2"/>
        <v>0.7555099072001038</v>
      </c>
      <c r="AM26" s="11">
        <f t="shared" si="2"/>
        <v>0.75170665732876307</v>
      </c>
      <c r="AN26" s="11">
        <f t="shared" si="2"/>
        <v>0.75222374829435812</v>
      </c>
      <c r="AO26" s="11">
        <f t="shared" si="2"/>
        <v>0.74601012551583634</v>
      </c>
      <c r="AP26" s="11">
        <f t="shared" si="2"/>
        <v>0.74593848190191137</v>
      </c>
      <c r="AQ26" s="11">
        <f t="shared" si="2"/>
        <v>0.75174835981871302</v>
      </c>
    </row>
    <row r="27" spans="1:56" s="11" customFormat="1" x14ac:dyDescent="0.35">
      <c r="A27" s="11" t="s">
        <v>258</v>
      </c>
      <c r="B27" s="11">
        <f t="shared" ref="B27:AQ27" si="3">B19/(B19+B18+B20)</f>
        <v>0.74210746190115318</v>
      </c>
      <c r="C27" s="11">
        <f t="shared" si="3"/>
        <v>0.74530141524851468</v>
      </c>
      <c r="D27" s="11">
        <f t="shared" si="3"/>
        <v>0.73646190769394049</v>
      </c>
      <c r="E27" s="11">
        <f t="shared" si="3"/>
        <v>0.73869794661575072</v>
      </c>
      <c r="F27" s="11">
        <f t="shared" si="3"/>
        <v>0.73648751046155914</v>
      </c>
      <c r="G27" s="11">
        <f t="shared" si="3"/>
        <v>0.73576136550226912</v>
      </c>
      <c r="H27" s="11">
        <f t="shared" si="3"/>
        <v>0.73062542683009946</v>
      </c>
      <c r="I27" s="11">
        <f t="shared" si="3"/>
        <v>0.74019857731187333</v>
      </c>
      <c r="J27" s="11">
        <f t="shared" si="3"/>
        <v>0.7408590724621128</v>
      </c>
      <c r="K27" s="11">
        <f t="shared" si="3"/>
        <v>0.73523916867828798</v>
      </c>
      <c r="L27" s="11">
        <f t="shared" si="3"/>
        <v>0.7389149606406259</v>
      </c>
      <c r="M27" s="11">
        <f t="shared" si="3"/>
        <v>0.74211351885262222</v>
      </c>
      <c r="N27" s="11">
        <f t="shared" si="3"/>
        <v>0.74509605190235162</v>
      </c>
      <c r="O27" s="11">
        <f t="shared" si="3"/>
        <v>0.73646328854403575</v>
      </c>
      <c r="P27" s="11">
        <f t="shared" si="3"/>
        <v>0.73969426030438357</v>
      </c>
      <c r="Q27" s="11">
        <f t="shared" si="3"/>
        <v>0.73829315780430427</v>
      </c>
      <c r="R27" s="11">
        <f t="shared" si="3"/>
        <v>0.74346555160473038</v>
      </c>
      <c r="S27" s="11">
        <f t="shared" si="3"/>
        <v>0.74227235965081262</v>
      </c>
      <c r="T27" s="11">
        <f t="shared" si="3"/>
        <v>0.74762143207652243</v>
      </c>
      <c r="U27" s="11">
        <f t="shared" si="3"/>
        <v>0.73765562818076325</v>
      </c>
      <c r="V27" s="11">
        <f t="shared" si="3"/>
        <v>0.73813241108472116</v>
      </c>
      <c r="W27" s="11">
        <f t="shared" si="3"/>
        <v>0.73945173970664924</v>
      </c>
      <c r="X27" s="11">
        <f t="shared" si="3"/>
        <v>0.77005889058139476</v>
      </c>
      <c r="Y27" s="11">
        <f t="shared" si="3"/>
        <v>0.73386832268218161</v>
      </c>
      <c r="Z27" s="11">
        <f t="shared" si="3"/>
        <v>0.74418702941678982</v>
      </c>
      <c r="AA27" s="11">
        <f t="shared" si="3"/>
        <v>0.74519633010792174</v>
      </c>
      <c r="AB27" s="11">
        <f t="shared" si="3"/>
        <v>0.74241340857290827</v>
      </c>
      <c r="AC27" s="11">
        <f t="shared" si="3"/>
        <v>0.73917894823435037</v>
      </c>
      <c r="AD27" s="11">
        <f t="shared" si="3"/>
        <v>0.74324233655016725</v>
      </c>
      <c r="AE27" s="11">
        <f t="shared" si="3"/>
        <v>0.73854207023793195</v>
      </c>
      <c r="AF27" s="11">
        <f t="shared" si="3"/>
        <v>0.7354727345943205</v>
      </c>
      <c r="AG27" s="11">
        <f t="shared" si="3"/>
        <v>0.73609979668503578</v>
      </c>
      <c r="AH27" s="11">
        <f t="shared" si="3"/>
        <v>0.731217735034289</v>
      </c>
      <c r="AI27" s="11">
        <f t="shared" si="3"/>
        <v>0.74042605656431448</v>
      </c>
      <c r="AJ27" s="11">
        <f t="shared" si="3"/>
        <v>0.73627462178822367</v>
      </c>
      <c r="AK27" s="11">
        <f t="shared" si="3"/>
        <v>0.74029631858835421</v>
      </c>
      <c r="AL27" s="11">
        <f t="shared" si="3"/>
        <v>0.7555099072001038</v>
      </c>
      <c r="AM27" s="11">
        <f t="shared" si="3"/>
        <v>0.75170665732876307</v>
      </c>
      <c r="AN27" s="11">
        <f t="shared" si="3"/>
        <v>0.74233198346633689</v>
      </c>
      <c r="AO27" s="11">
        <f t="shared" si="3"/>
        <v>0.7412464759207783</v>
      </c>
      <c r="AP27" s="11">
        <f t="shared" si="3"/>
        <v>0.73897291684124766</v>
      </c>
      <c r="AQ27" s="11">
        <f t="shared" si="3"/>
        <v>0.74756278838023149</v>
      </c>
    </row>
    <row r="29" spans="1:56" x14ac:dyDescent="0.35">
      <c r="B29" s="1" t="s">
        <v>279</v>
      </c>
      <c r="C29" s="1" t="s">
        <v>279</v>
      </c>
      <c r="D29" s="1" t="s">
        <v>279</v>
      </c>
      <c r="E29" s="1" t="s">
        <v>279</v>
      </c>
      <c r="F29" s="1" t="s">
        <v>279</v>
      </c>
      <c r="G29" s="1" t="s">
        <v>279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  <c r="M29" s="1" t="s">
        <v>0</v>
      </c>
      <c r="N29" s="1" t="s">
        <v>0</v>
      </c>
      <c r="O29" s="1" t="s">
        <v>0</v>
      </c>
      <c r="P29" s="1" t="s">
        <v>0</v>
      </c>
      <c r="Q29" s="1" t="s">
        <v>0</v>
      </c>
    </row>
    <row r="30" spans="1:56" ht="14.5" x14ac:dyDescent="0.35">
      <c r="A30" s="1" t="s">
        <v>85</v>
      </c>
      <c r="B30" s="1" t="s">
        <v>86</v>
      </c>
      <c r="C30" s="1" t="s">
        <v>87</v>
      </c>
      <c r="D30" s="1" t="s">
        <v>88</v>
      </c>
      <c r="E30" s="1" t="s">
        <v>89</v>
      </c>
      <c r="F30" s="1" t="s">
        <v>90</v>
      </c>
      <c r="G30" s="1" t="s">
        <v>91</v>
      </c>
      <c r="H30" s="1" t="s">
        <v>92</v>
      </c>
      <c r="I30" s="1" t="s">
        <v>93</v>
      </c>
      <c r="J30" s="1" t="s">
        <v>94</v>
      </c>
      <c r="K30" s="1" t="s">
        <v>95</v>
      </c>
      <c r="L30" s="1" t="s">
        <v>96</v>
      </c>
      <c r="M30" s="1" t="s">
        <v>97</v>
      </c>
      <c r="N30" s="1" t="s">
        <v>98</v>
      </c>
      <c r="O30" s="1" t="s">
        <v>99</v>
      </c>
      <c r="P30" s="1" t="s">
        <v>100</v>
      </c>
      <c r="Q30" s="1" t="s">
        <v>101</v>
      </c>
      <c r="AT30"/>
      <c r="AU30"/>
      <c r="AV30"/>
      <c r="AW30"/>
      <c r="AX30"/>
      <c r="AY30"/>
      <c r="AZ30"/>
      <c r="BA30"/>
      <c r="BB30"/>
      <c r="BC30"/>
      <c r="BD30"/>
    </row>
    <row r="31" spans="1:56" ht="14.5" x14ac:dyDescent="0.35">
      <c r="A31" s="1" t="s">
        <v>8</v>
      </c>
      <c r="B31" s="1">
        <v>3.7999999999999999E-2</v>
      </c>
      <c r="C31" s="1" t="s">
        <v>411</v>
      </c>
      <c r="D31" s="1">
        <v>1.4999999999999999E-2</v>
      </c>
      <c r="E31" s="1" t="s">
        <v>411</v>
      </c>
      <c r="F31" s="1">
        <v>6.4000000000000001E-2</v>
      </c>
      <c r="G31" s="1">
        <v>2.2240000000000002</v>
      </c>
      <c r="H31" s="1">
        <v>3.2477941553241588E-2</v>
      </c>
      <c r="I31" s="1">
        <v>3.3231161339620841E-2</v>
      </c>
      <c r="J31" s="1">
        <v>4.5076286672423138E-2</v>
      </c>
      <c r="K31" s="1">
        <v>0</v>
      </c>
      <c r="L31" s="1">
        <v>6.2213494632162469E-2</v>
      </c>
      <c r="M31" s="1">
        <v>1.4510310360232053E-2</v>
      </c>
      <c r="N31" s="1">
        <v>5.4286774997101356E-2</v>
      </c>
      <c r="O31" s="1" t="s">
        <v>411</v>
      </c>
      <c r="P31" s="1">
        <v>1.8436385749458634E-2</v>
      </c>
      <c r="Q31" s="1">
        <v>3.6499772991965884E-2</v>
      </c>
      <c r="AS31" s="7"/>
      <c r="AT31" s="8"/>
    </row>
    <row r="32" spans="1:56" ht="14.5" x14ac:dyDescent="0.35">
      <c r="A32" s="1" t="s">
        <v>9</v>
      </c>
      <c r="B32" s="1">
        <v>0.28399999999999997</v>
      </c>
      <c r="C32" s="1">
        <v>0.29499999999999998</v>
      </c>
      <c r="D32" s="1">
        <v>0.307</v>
      </c>
      <c r="E32" s="1">
        <v>0.26700000000000002</v>
      </c>
      <c r="F32" s="1">
        <v>0.27800000000000002</v>
      </c>
      <c r="G32" s="1">
        <v>0.314</v>
      </c>
      <c r="H32" s="1" t="s">
        <v>411</v>
      </c>
      <c r="I32" s="1" t="s">
        <v>411</v>
      </c>
      <c r="J32" s="1" t="s">
        <v>411</v>
      </c>
      <c r="K32" s="1" t="s">
        <v>411</v>
      </c>
      <c r="L32" s="1" t="s">
        <v>411</v>
      </c>
      <c r="M32" s="1" t="s">
        <v>411</v>
      </c>
      <c r="N32" s="1">
        <v>3.0476785963284975E-2</v>
      </c>
      <c r="O32" s="1">
        <v>1.940435417100992E-2</v>
      </c>
      <c r="P32" s="1" t="s">
        <v>411</v>
      </c>
      <c r="Q32" s="1">
        <v>1.8249886495982942E-2</v>
      </c>
      <c r="AS32" s="7"/>
      <c r="AT32" s="8"/>
    </row>
    <row r="33" spans="1:46" ht="14.5" x14ac:dyDescent="0.35">
      <c r="A33" s="1" t="s">
        <v>10</v>
      </c>
      <c r="B33" s="1">
        <v>18.192</v>
      </c>
      <c r="C33" s="1">
        <v>18.238</v>
      </c>
      <c r="D33" s="1">
        <v>17.948</v>
      </c>
      <c r="E33" s="1">
        <v>18.071000000000002</v>
      </c>
      <c r="F33" s="1">
        <v>18.094999999999999</v>
      </c>
      <c r="G33" s="1">
        <v>19.003</v>
      </c>
      <c r="H33" s="1" t="s">
        <v>411</v>
      </c>
      <c r="I33" s="1" t="s">
        <v>411</v>
      </c>
      <c r="J33" s="1" t="s">
        <v>411</v>
      </c>
      <c r="K33" s="1" t="s">
        <v>411</v>
      </c>
      <c r="L33" s="1" t="s">
        <v>411</v>
      </c>
      <c r="M33" s="1" t="s">
        <v>411</v>
      </c>
      <c r="N33" s="1" t="s">
        <v>411</v>
      </c>
      <c r="O33" s="1" t="s">
        <v>411</v>
      </c>
      <c r="P33" s="1" t="s">
        <v>411</v>
      </c>
      <c r="Q33" s="1" t="s">
        <v>411</v>
      </c>
      <c r="AS33" s="7"/>
      <c r="AT33" s="8"/>
    </row>
    <row r="34" spans="1:46" ht="14.5" x14ac:dyDescent="0.35">
      <c r="A34" s="1" t="s">
        <v>11</v>
      </c>
      <c r="B34" s="1">
        <v>46.661000000000001</v>
      </c>
      <c r="C34" s="1">
        <v>46.643999999999998</v>
      </c>
      <c r="D34" s="1">
        <v>46.734999999999999</v>
      </c>
      <c r="E34" s="1">
        <v>46.5</v>
      </c>
      <c r="F34" s="1">
        <v>46.244</v>
      </c>
      <c r="G34" s="1">
        <v>42.694000000000003</v>
      </c>
      <c r="H34" s="1">
        <v>8.119485388310399E-2</v>
      </c>
      <c r="I34" s="1">
        <v>6.6462322679241681E-2</v>
      </c>
      <c r="J34" s="1">
        <v>8.9172654069358828E-2</v>
      </c>
      <c r="K34" s="1">
        <v>0.14139313692044683</v>
      </c>
      <c r="L34" s="1">
        <v>0.14739812574389261</v>
      </c>
      <c r="M34" s="1">
        <v>0.21571994735544983</v>
      </c>
      <c r="N34" s="1">
        <v>0.24000468946086917</v>
      </c>
      <c r="O34" s="1">
        <v>6.3064151055782225E-2</v>
      </c>
      <c r="P34" s="1">
        <v>0.48419770994630834</v>
      </c>
      <c r="Q34" s="1">
        <v>0.68677204445409501</v>
      </c>
      <c r="AS34" s="7"/>
      <c r="AT34" s="8"/>
    </row>
    <row r="35" spans="1:46" ht="14.5" x14ac:dyDescent="0.35">
      <c r="A35" s="1" t="s">
        <v>422</v>
      </c>
      <c r="B35" s="29">
        <v>23.277999999999999</v>
      </c>
      <c r="C35" s="29">
        <v>23.378</v>
      </c>
      <c r="D35" s="29">
        <v>22.902999999999999</v>
      </c>
      <c r="E35" s="29">
        <v>23.265000000000001</v>
      </c>
      <c r="F35" s="29">
        <v>24.036000000000001</v>
      </c>
      <c r="G35" s="29">
        <v>24.407</v>
      </c>
      <c r="H35" s="29">
        <v>99.597999999999999</v>
      </c>
      <c r="I35" s="29">
        <v>98.603999999999999</v>
      </c>
      <c r="J35" s="29">
        <v>98.912999999999997</v>
      </c>
      <c r="K35" s="29">
        <v>99.474000000000004</v>
      </c>
      <c r="L35" s="29">
        <v>99.44</v>
      </c>
      <c r="M35" s="29">
        <v>98.774000000000001</v>
      </c>
      <c r="N35" s="29">
        <v>100.066</v>
      </c>
      <c r="O35" s="29">
        <v>100.217</v>
      </c>
      <c r="P35" s="29">
        <v>100.099</v>
      </c>
      <c r="Q35" s="29">
        <v>100.181</v>
      </c>
      <c r="R35" s="29"/>
      <c r="S35" s="29"/>
      <c r="T35" s="29"/>
      <c r="U35" s="29"/>
      <c r="AS35" s="29"/>
      <c r="AT35" s="29"/>
    </row>
    <row r="36" spans="1:46" ht="14.5" x14ac:dyDescent="0.35">
      <c r="A36" s="1" t="s">
        <v>12</v>
      </c>
      <c r="B36" s="1">
        <v>2.6245797945042382</v>
      </c>
      <c r="C36" s="1">
        <v>2.535316158740331</v>
      </c>
      <c r="D36" s="1">
        <v>2.3845396080359502</v>
      </c>
      <c r="E36" s="1">
        <v>2.692925566814945</v>
      </c>
      <c r="F36" s="1">
        <v>3.0038335579719395</v>
      </c>
      <c r="G36" s="1">
        <v>0</v>
      </c>
      <c r="H36" s="1">
        <v>70.671974981796183</v>
      </c>
      <c r="I36" s="1">
        <v>71.559674715232461</v>
      </c>
      <c r="J36" s="1">
        <v>72.122997916894136</v>
      </c>
      <c r="K36" s="1">
        <v>72.22131437895321</v>
      </c>
      <c r="L36" s="1">
        <v>70.764991404293681</v>
      </c>
      <c r="M36" s="1">
        <v>70.999497857910555</v>
      </c>
      <c r="N36" s="1">
        <v>70.690229031841952</v>
      </c>
      <c r="O36" s="1">
        <v>72.357721852117422</v>
      </c>
      <c r="P36" s="1">
        <v>72.197852086169519</v>
      </c>
      <c r="Q36" s="1">
        <v>71.216150088478031</v>
      </c>
      <c r="AS36" s="7"/>
      <c r="AT36" s="8"/>
    </row>
    <row r="37" spans="1:46" ht="14.5" x14ac:dyDescent="0.35">
      <c r="A37" s="1" t="s">
        <v>13</v>
      </c>
      <c r="B37" s="1">
        <v>20.916374200519883</v>
      </c>
      <c r="C37" s="1">
        <v>21.096694602900815</v>
      </c>
      <c r="D37" s="1">
        <v>20.757365003490538</v>
      </c>
      <c r="E37" s="1">
        <v>20.841875922009798</v>
      </c>
      <c r="F37" s="1">
        <v>21.333117488024147</v>
      </c>
      <c r="G37" s="1">
        <v>24.407000000000004</v>
      </c>
      <c r="H37" s="1">
        <v>31.54793232399075</v>
      </c>
      <c r="I37" s="1">
        <v>31.984094149945996</v>
      </c>
      <c r="J37" s="1">
        <v>32.029687593092781</v>
      </c>
      <c r="K37" s="1">
        <v>32.014058489391154</v>
      </c>
      <c r="L37" s="1">
        <v>31.501956990779735</v>
      </c>
      <c r="M37" s="1">
        <v>31.663296389325065</v>
      </c>
      <c r="N37" s="1">
        <v>31.694968022725387</v>
      </c>
      <c r="O37" s="1">
        <v>32.124033213045891</v>
      </c>
      <c r="P37" s="1">
        <v>32.16525017182866</v>
      </c>
      <c r="Q37" s="1">
        <v>32.14481232977154</v>
      </c>
      <c r="AS37" s="7"/>
      <c r="AT37" s="8"/>
    </row>
    <row r="38" spans="1:46" ht="14.5" x14ac:dyDescent="0.35">
      <c r="A38" s="1" t="s">
        <v>14</v>
      </c>
      <c r="B38" s="1">
        <v>0.18099999999999999</v>
      </c>
      <c r="C38" s="1">
        <v>9.0999999999999998E-2</v>
      </c>
      <c r="D38" s="1">
        <v>9.5000000000000001E-2</v>
      </c>
      <c r="E38" s="1">
        <v>0.19400000000000001</v>
      </c>
      <c r="F38" s="1">
        <v>0.23</v>
      </c>
      <c r="G38" s="1">
        <v>0.20399999999999999</v>
      </c>
      <c r="H38" s="1">
        <v>0.11176232828615487</v>
      </c>
      <c r="I38" s="1">
        <v>0.12803770986736265</v>
      </c>
      <c r="J38" s="1">
        <v>0.23714046466796521</v>
      </c>
      <c r="K38" s="1">
        <v>0.23598026989481471</v>
      </c>
      <c r="L38" s="1">
        <v>0.16749787016351431</v>
      </c>
      <c r="M38" s="1">
        <v>0.20701376113931061</v>
      </c>
      <c r="N38" s="1">
        <v>0.16476512411400937</v>
      </c>
      <c r="O38" s="1">
        <v>0.22509050838371505</v>
      </c>
      <c r="P38" s="1">
        <v>0.20182990715196819</v>
      </c>
      <c r="Q38" s="1">
        <v>9.605203418938392E-2</v>
      </c>
      <c r="AS38" s="7"/>
      <c r="AT38" s="8"/>
    </row>
    <row r="39" spans="1:46" ht="14.5" x14ac:dyDescent="0.35">
      <c r="A39" s="14" t="s">
        <v>15</v>
      </c>
      <c r="B39" s="14">
        <v>8.7279999999999998</v>
      </c>
      <c r="C39" s="14">
        <v>8.6440000000000001</v>
      </c>
      <c r="D39" s="14">
        <v>8.7210000000000001</v>
      </c>
      <c r="E39" s="14">
        <v>8.6210000000000004</v>
      </c>
      <c r="F39" s="14">
        <v>8.4420000000000002</v>
      </c>
      <c r="G39" s="14">
        <v>6.8109999999999999</v>
      </c>
      <c r="H39" s="14">
        <v>0.11367279543634556</v>
      </c>
      <c r="I39" s="14">
        <v>0.10653519370643154</v>
      </c>
      <c r="J39" s="14">
        <v>0.12542966726239482</v>
      </c>
      <c r="K39" s="14">
        <v>0.13554238642718697</v>
      </c>
      <c r="L39" s="14">
        <v>0.13495542681746009</v>
      </c>
      <c r="M39" s="14">
        <v>0.11898454495390282</v>
      </c>
      <c r="N39" s="14">
        <v>0.11428794736231863</v>
      </c>
      <c r="O39" s="14">
        <v>0.11448568960895851</v>
      </c>
      <c r="P39" s="14">
        <v>0.12032167541751949</v>
      </c>
      <c r="Q39" s="14">
        <v>9.5091513847490081E-2</v>
      </c>
      <c r="AS39" s="7"/>
      <c r="AT39" s="8"/>
    </row>
    <row r="40" spans="1:46" ht="14.5" x14ac:dyDescent="0.35">
      <c r="A40" s="14" t="s">
        <v>413</v>
      </c>
      <c r="B40" s="14">
        <v>97.624953995024114</v>
      </c>
      <c r="C40" s="14">
        <v>97.555010761641142</v>
      </c>
      <c r="D40" s="14">
        <v>96.962904611526483</v>
      </c>
      <c r="E40" s="14">
        <v>97.187801488824732</v>
      </c>
      <c r="F40" s="14">
        <v>97.689951045996082</v>
      </c>
      <c r="G40" s="14">
        <v>95.656999999999982</v>
      </c>
      <c r="H40" s="14">
        <v>102.56</v>
      </c>
      <c r="I40" s="14">
        <v>103.88</v>
      </c>
      <c r="J40" s="14">
        <f t="shared" ref="J40:Q40" si="4">SUM(J31:J39)</f>
        <v>203.56250458265902</v>
      </c>
      <c r="K40" s="14">
        <f t="shared" si="4"/>
        <v>204.22228866158679</v>
      </c>
      <c r="L40" s="14">
        <f t="shared" si="4"/>
        <v>202.21901331243046</v>
      </c>
      <c r="M40" s="14">
        <f t="shared" si="4"/>
        <v>201.99302281104451</v>
      </c>
      <c r="N40" s="14">
        <f t="shared" si="4"/>
        <v>203.05501837646494</v>
      </c>
      <c r="O40" s="14">
        <f t="shared" si="4"/>
        <v>205.12079976838277</v>
      </c>
      <c r="P40" s="14">
        <f t="shared" si="4"/>
        <v>205.28688793626344</v>
      </c>
      <c r="Q40" s="14">
        <f t="shared" si="4"/>
        <v>204.47462767022847</v>
      </c>
      <c r="AS40" s="9"/>
      <c r="AT40" s="8"/>
    </row>
    <row r="41" spans="1:46" ht="14.5" x14ac:dyDescent="0.35">
      <c r="A41" s="1" t="s">
        <v>316</v>
      </c>
      <c r="AS41" s="7"/>
      <c r="AT41" s="8"/>
    </row>
    <row r="42" spans="1:46" s="11" customFormat="1" ht="14.5" x14ac:dyDescent="0.35">
      <c r="A42" s="11" t="s">
        <v>17</v>
      </c>
      <c r="B42" s="11">
        <v>1.249784822909554E-3</v>
      </c>
      <c r="C42" s="11">
        <v>3.6216009967313378E-4</v>
      </c>
      <c r="D42" s="11">
        <v>4.9677620988272013E-4</v>
      </c>
      <c r="E42" s="11">
        <v>0</v>
      </c>
      <c r="F42" s="11">
        <v>2.1089115321757611E-3</v>
      </c>
      <c r="G42" s="11">
        <v>7.4673056168825844E-2</v>
      </c>
      <c r="H42" s="11">
        <v>1.2184314220575749E-3</v>
      </c>
      <c r="I42" s="11">
        <v>1.2308512147732832E-3</v>
      </c>
      <c r="J42" s="11">
        <v>1.6557151773393332E-3</v>
      </c>
      <c r="K42" s="11">
        <v>0</v>
      </c>
      <c r="L42" s="11">
        <v>2.3260476283493139E-3</v>
      </c>
      <c r="M42" s="11">
        <v>5.4106908069784417E-4</v>
      </c>
      <c r="N42" s="11">
        <v>2.027353475901899E-3</v>
      </c>
      <c r="O42" s="11">
        <v>0</v>
      </c>
      <c r="P42" s="11">
        <v>6.7347703283417517E-4</v>
      </c>
      <c r="Q42" s="11">
        <v>1.3458173438422052E-3</v>
      </c>
      <c r="AS42" s="12"/>
      <c r="AT42" s="13"/>
    </row>
    <row r="43" spans="1:46" s="11" customFormat="1" ht="14.5" x14ac:dyDescent="0.35">
      <c r="A43" s="11" t="s">
        <v>18</v>
      </c>
      <c r="B43" s="11">
        <v>7.024100859554786E-3</v>
      </c>
      <c r="C43" s="11">
        <v>7.3038304166738992E-3</v>
      </c>
      <c r="D43" s="11">
        <v>7.6459007344533252E-3</v>
      </c>
      <c r="E43" s="11">
        <v>6.6385820501252369E-3</v>
      </c>
      <c r="F43" s="11">
        <v>6.8888056559541673E-3</v>
      </c>
      <c r="G43" s="11">
        <v>7.9282902412473478E-3</v>
      </c>
      <c r="H43" s="11">
        <v>0</v>
      </c>
      <c r="I43" s="11">
        <v>2.7223715074496584E-5</v>
      </c>
      <c r="J43" s="11">
        <v>2.4360772542164949E-4</v>
      </c>
      <c r="K43" s="11">
        <v>2.9607877853680167E-4</v>
      </c>
      <c r="L43" s="11">
        <v>0</v>
      </c>
      <c r="M43" s="11">
        <v>0</v>
      </c>
      <c r="N43" s="11">
        <v>8.5590457509192969E-4</v>
      </c>
      <c r="O43" s="11">
        <v>5.3520277027064916E-4</v>
      </c>
      <c r="P43" s="11">
        <v>0</v>
      </c>
      <c r="Q43" s="11">
        <v>5.0603071030239631E-4</v>
      </c>
      <c r="AS43" s="12"/>
      <c r="AT43" s="13"/>
    </row>
    <row r="44" spans="1:46" s="11" customFormat="1" ht="14.5" x14ac:dyDescent="0.35">
      <c r="A44" s="11" t="s">
        <v>19</v>
      </c>
      <c r="B44" s="11">
        <v>0.70516024468449889</v>
      </c>
      <c r="C44" s="11">
        <v>0.70768640047121045</v>
      </c>
      <c r="D44" s="11">
        <v>0.70055351136063426</v>
      </c>
      <c r="E44" s="11">
        <v>0.70417600998160501</v>
      </c>
      <c r="F44" s="11">
        <v>0.70273680179750364</v>
      </c>
      <c r="G44" s="11">
        <v>0.75198128869628544</v>
      </c>
      <c r="H44" s="11">
        <v>4.3541697469685802E-5</v>
      </c>
      <c r="I44" s="11">
        <v>4.3101397212561358E-5</v>
      </c>
      <c r="J44" s="11">
        <v>4.3290561640842409E-5</v>
      </c>
      <c r="K44" s="11">
        <v>4.2609745600938037E-5</v>
      </c>
      <c r="L44" s="11">
        <v>4.3477982727999756E-5</v>
      </c>
      <c r="M44" s="11">
        <v>4.2944770657556963E-5</v>
      </c>
      <c r="N44" s="11">
        <v>4.3205209825075755E-5</v>
      </c>
      <c r="O44" s="11">
        <v>4.3226904179081293E-5</v>
      </c>
      <c r="P44" s="11">
        <v>4.3052931295035664E-5</v>
      </c>
      <c r="Q44" s="11">
        <v>4.345619330444584E-5</v>
      </c>
      <c r="AS44" s="12"/>
      <c r="AT44" s="13"/>
    </row>
    <row r="45" spans="1:46" s="11" customFormat="1" ht="14.5" x14ac:dyDescent="0.35">
      <c r="A45" s="11" t="s">
        <v>20</v>
      </c>
      <c r="B45" s="11">
        <v>1.2133360654270986</v>
      </c>
      <c r="C45" s="11">
        <v>1.2141689364491499</v>
      </c>
      <c r="D45" s="11">
        <v>1.2237344683373628</v>
      </c>
      <c r="E45" s="11">
        <v>1.2155468010513608</v>
      </c>
      <c r="F45" s="11">
        <v>1.2047840110330121</v>
      </c>
      <c r="G45" s="11">
        <v>1.1333691944252191</v>
      </c>
      <c r="H45" s="11">
        <v>2.40833287581482E-3</v>
      </c>
      <c r="I45" s="11">
        <v>1.9463053182061049E-3</v>
      </c>
      <c r="J45" s="11">
        <v>2.5896710720744649E-3</v>
      </c>
      <c r="K45" s="11">
        <v>4.1033377283902035E-3</v>
      </c>
      <c r="L45" s="11">
        <v>4.3571386741166236E-3</v>
      </c>
      <c r="M45" s="11">
        <v>6.3597747778284695E-3</v>
      </c>
      <c r="N45" s="11">
        <v>7.0864801698635321E-3</v>
      </c>
      <c r="O45" s="11">
        <v>1.8287585920569447E-3</v>
      </c>
      <c r="P45" s="11">
        <v>1.3984442242000017E-2</v>
      </c>
      <c r="Q45" s="11">
        <v>2.0020917733103851E-2</v>
      </c>
      <c r="AS45" s="12"/>
      <c r="AT45" s="13"/>
    </row>
    <row r="46" spans="1:46" s="11" customFormat="1" ht="14.5" x14ac:dyDescent="0.35">
      <c r="A46" s="11" t="s">
        <v>21</v>
      </c>
      <c r="B46" s="11">
        <v>6.4955918523475376E-2</v>
      </c>
      <c r="C46" s="11">
        <v>6.2812682046946122E-2</v>
      </c>
      <c r="D46" s="11">
        <v>5.942666641333183E-2</v>
      </c>
      <c r="E46" s="11">
        <v>6.7000024866782582E-2</v>
      </c>
      <c r="F46" s="11">
        <v>7.4483752793224944E-2</v>
      </c>
      <c r="G46" s="11">
        <v>0</v>
      </c>
      <c r="H46" s="11">
        <v>1.9951112625826015</v>
      </c>
      <c r="I46" s="11">
        <v>1.9945075973942457</v>
      </c>
      <c r="J46" s="11">
        <v>1.9935106758419154</v>
      </c>
      <c r="K46" s="11">
        <v>1.9948314387910866</v>
      </c>
      <c r="L46" s="11">
        <v>1.9909472880864572</v>
      </c>
      <c r="M46" s="11">
        <v>1.9922259376225515</v>
      </c>
      <c r="N46" s="11">
        <v>1.986561982224476</v>
      </c>
      <c r="O46" s="11">
        <v>1.9970576089632219</v>
      </c>
      <c r="P46" s="11">
        <v>1.9846255507610362</v>
      </c>
      <c r="Q46" s="11">
        <v>1.9759763723224939</v>
      </c>
      <c r="AS46" s="12"/>
      <c r="AT46" s="13"/>
    </row>
    <row r="47" spans="1:46" s="11" customFormat="1" ht="14.5" x14ac:dyDescent="0.35">
      <c r="A47" s="11" t="s">
        <v>22</v>
      </c>
      <c r="B47" s="11">
        <v>0.57529956637270008</v>
      </c>
      <c r="C47" s="11">
        <v>0.58086916903739705</v>
      </c>
      <c r="D47" s="11">
        <v>0.5749071988893435</v>
      </c>
      <c r="E47" s="11">
        <v>0.57628340939241884</v>
      </c>
      <c r="F47" s="11">
        <v>0.5878800289122631</v>
      </c>
      <c r="G47" s="11">
        <v>0.68532967679431467</v>
      </c>
      <c r="H47" s="11">
        <v>0.9897818576090498</v>
      </c>
      <c r="I47" s="11">
        <v>0.99071808038071341</v>
      </c>
      <c r="J47" s="11">
        <v>0.98388920209356412</v>
      </c>
      <c r="K47" s="11">
        <v>0.98272102247409299</v>
      </c>
      <c r="L47" s="11">
        <v>0.98498027687989298</v>
      </c>
      <c r="M47" s="11">
        <v>0.98738866101917999</v>
      </c>
      <c r="N47" s="11">
        <v>0.98987816727942812</v>
      </c>
      <c r="O47" s="11">
        <v>0.98533627364957121</v>
      </c>
      <c r="P47" s="11">
        <v>0.98262980057045279</v>
      </c>
      <c r="Q47" s="11">
        <v>0.99120354369890995</v>
      </c>
      <c r="AS47" s="12"/>
      <c r="AT47" s="13"/>
    </row>
    <row r="48" spans="1:46" s="11" customFormat="1" ht="14.5" x14ac:dyDescent="0.35">
      <c r="A48" s="11" t="s">
        <v>23</v>
      </c>
      <c r="B48" s="11">
        <v>5.0421523501006597E-3</v>
      </c>
      <c r="C48" s="11">
        <v>2.5376694265749973E-3</v>
      </c>
      <c r="D48" s="11">
        <v>2.6648874722486307E-3</v>
      </c>
      <c r="E48" s="11">
        <v>5.4328884236936898E-3</v>
      </c>
      <c r="F48" s="11">
        <v>6.4193634171032443E-3</v>
      </c>
      <c r="G48" s="11">
        <v>5.8015634979602364E-3</v>
      </c>
      <c r="H48" s="11">
        <v>3.5513524409023561E-3</v>
      </c>
      <c r="I48" s="11">
        <v>4.0168320765243525E-3</v>
      </c>
      <c r="J48" s="11">
        <v>7.3778344059918692E-3</v>
      </c>
      <c r="K48" s="11">
        <v>7.3366018550473609E-3</v>
      </c>
      <c r="L48" s="11">
        <v>5.304311670529231E-3</v>
      </c>
      <c r="M48" s="11">
        <v>6.5382416897056877E-3</v>
      </c>
      <c r="N48" s="11">
        <v>5.2117846528829583E-3</v>
      </c>
      <c r="O48" s="11">
        <v>6.9926426056648016E-3</v>
      </c>
      <c r="P48" s="11">
        <v>6.2447961052205939E-3</v>
      </c>
      <c r="Q48" s="11">
        <v>2.999772113107666E-3</v>
      </c>
      <c r="AS48" s="12"/>
      <c r="AT48" s="13"/>
    </row>
    <row r="49" spans="1:46" s="11" customFormat="1" ht="14.5" x14ac:dyDescent="0.35">
      <c r="A49" s="11" t="s">
        <v>24</v>
      </c>
      <c r="B49" s="11">
        <v>0.42793216695966152</v>
      </c>
      <c r="C49" s="11">
        <v>0.42425915205237424</v>
      </c>
      <c r="D49" s="11">
        <v>0.43057059058274283</v>
      </c>
      <c r="E49" s="11">
        <v>0.42492228423401429</v>
      </c>
      <c r="F49" s="11">
        <v>0.41469832485876285</v>
      </c>
      <c r="G49" s="11">
        <v>0.34091693017614783</v>
      </c>
      <c r="H49" s="11">
        <v>6.3573728134687221E-3</v>
      </c>
      <c r="I49" s="11">
        <v>5.8824966031839326E-3</v>
      </c>
      <c r="J49" s="11">
        <v>6.8682534558831424E-3</v>
      </c>
      <c r="K49" s="11">
        <v>7.4168106535792465E-3</v>
      </c>
      <c r="L49" s="11">
        <v>7.5219926496897238E-3</v>
      </c>
      <c r="M49" s="11">
        <v>6.6141663718120728E-3</v>
      </c>
      <c r="N49" s="11">
        <v>6.3627434409476756E-3</v>
      </c>
      <c r="O49" s="11">
        <v>6.2597668913982876E-3</v>
      </c>
      <c r="P49" s="11">
        <v>6.5523851834981628E-3</v>
      </c>
      <c r="Q49" s="11">
        <v>5.2269249499657623E-3</v>
      </c>
      <c r="AS49" s="12"/>
      <c r="AT49" s="13"/>
    </row>
    <row r="50" spans="1:46" s="11" customFormat="1" x14ac:dyDescent="0.35">
      <c r="A50" s="17" t="s">
        <v>412</v>
      </c>
      <c r="B50" s="17">
        <f>SUM(B42:B49)</f>
        <v>2.9999999999999991</v>
      </c>
      <c r="C50" s="17">
        <f t="shared" ref="C50:Q50" si="5">SUM(C42:C49)</f>
        <v>3</v>
      </c>
      <c r="D50" s="17">
        <f t="shared" si="5"/>
        <v>3</v>
      </c>
      <c r="E50" s="17">
        <f t="shared" si="5"/>
        <v>3</v>
      </c>
      <c r="F50" s="17">
        <f t="shared" si="5"/>
        <v>3</v>
      </c>
      <c r="G50" s="17">
        <f t="shared" si="5"/>
        <v>3.0000000000000004</v>
      </c>
      <c r="H50" s="17">
        <f t="shared" si="5"/>
        <v>2.9984721514413648</v>
      </c>
      <c r="I50" s="17">
        <f t="shared" si="5"/>
        <v>2.9983724880999336</v>
      </c>
      <c r="J50" s="17">
        <f t="shared" si="5"/>
        <v>2.996178250333831</v>
      </c>
      <c r="K50" s="17">
        <f t="shared" si="5"/>
        <v>2.996747900026334</v>
      </c>
      <c r="L50" s="17">
        <f t="shared" si="5"/>
        <v>2.9954805335717629</v>
      </c>
      <c r="M50" s="17">
        <f t="shared" si="5"/>
        <v>2.9997107953324331</v>
      </c>
      <c r="N50" s="17">
        <f t="shared" si="5"/>
        <v>2.9980276210284167</v>
      </c>
      <c r="O50" s="17">
        <f t="shared" si="5"/>
        <v>2.9980534803763632</v>
      </c>
      <c r="P50" s="17">
        <f t="shared" si="5"/>
        <v>2.994753504826337</v>
      </c>
      <c r="Q50" s="17">
        <f t="shared" si="5"/>
        <v>2.9973228350650301</v>
      </c>
    </row>
    <row r="51" spans="1:46" s="11" customFormat="1" x14ac:dyDescent="0.35">
      <c r="A51" s="11" t="s">
        <v>257</v>
      </c>
      <c r="B51" s="11">
        <f>B49/(B49+B47)</f>
        <v>0.42655365928092259</v>
      </c>
      <c r="C51" s="11">
        <f t="shared" ref="C51:Q51" si="6">C49/(C49+C47)</f>
        <v>0.42209451584489011</v>
      </c>
      <c r="D51" s="11">
        <f t="shared" si="6"/>
        <v>0.42822486492596579</v>
      </c>
      <c r="E51" s="11">
        <f t="shared" si="6"/>
        <v>0.42441057510861502</v>
      </c>
      <c r="F51" s="11">
        <f t="shared" si="6"/>
        <v>0.41363183565548411</v>
      </c>
      <c r="G51" s="11">
        <f t="shared" si="6"/>
        <v>0.33219786341857316</v>
      </c>
      <c r="H51" s="11">
        <f t="shared" si="6"/>
        <v>6.3820122923702177E-3</v>
      </c>
      <c r="I51" s="11">
        <f t="shared" si="6"/>
        <v>5.9025619079879172E-3</v>
      </c>
      <c r="J51" s="11">
        <f t="shared" si="6"/>
        <v>6.9323257850976202E-3</v>
      </c>
      <c r="K51" s="11">
        <f t="shared" si="6"/>
        <v>7.4906850394261164E-3</v>
      </c>
      <c r="L51" s="11">
        <f t="shared" si="6"/>
        <v>7.5788165736436356E-3</v>
      </c>
      <c r="M51" s="11">
        <f t="shared" si="6"/>
        <v>6.6540719900894038E-3</v>
      </c>
      <c r="N51" s="11">
        <f t="shared" si="6"/>
        <v>6.3867518112128265E-3</v>
      </c>
      <c r="O51" s="11">
        <f t="shared" si="6"/>
        <v>6.3128195711463757E-3</v>
      </c>
      <c r="P51" s="11">
        <f t="shared" si="6"/>
        <v>6.6240428485921012E-3</v>
      </c>
      <c r="Q51" s="11">
        <f t="shared" si="6"/>
        <v>5.24564946017085E-3</v>
      </c>
    </row>
    <row r="52" spans="1:46" s="11" customFormat="1" x14ac:dyDescent="0.35">
      <c r="A52" s="11" t="s">
        <v>256</v>
      </c>
      <c r="B52" s="11">
        <f>B45/(B45+B44)</f>
        <v>0.63244117751600981</v>
      </c>
      <c r="C52" s="11">
        <f t="shared" ref="C52:Q52" si="7">C45/(C45+C44)</f>
        <v>0.63176916239427849</v>
      </c>
      <c r="D52" s="11">
        <f t="shared" si="7"/>
        <v>0.63594143976798057</v>
      </c>
      <c r="E52" s="11">
        <f t="shared" si="7"/>
        <v>0.63318870519504766</v>
      </c>
      <c r="F52" s="11">
        <f t="shared" si="7"/>
        <v>0.6315967841238217</v>
      </c>
      <c r="G52" s="11">
        <f t="shared" si="7"/>
        <v>0.60114509454430032</v>
      </c>
      <c r="H52" s="11">
        <f t="shared" si="7"/>
        <v>0.98224146620544384</v>
      </c>
      <c r="I52" s="11">
        <f t="shared" si="7"/>
        <v>0.97833454724038638</v>
      </c>
      <c r="J52" s="11">
        <f t="shared" si="7"/>
        <v>0.98355822542702376</v>
      </c>
      <c r="K52" s="11">
        <f t="shared" si="7"/>
        <v>0.98972255537045695</v>
      </c>
      <c r="L52" s="11">
        <f t="shared" si="7"/>
        <v>0.99012002496050755</v>
      </c>
      <c r="M52" s="11">
        <f t="shared" si="7"/>
        <v>0.993292729701442</v>
      </c>
      <c r="N52" s="11">
        <f t="shared" si="7"/>
        <v>0.9939400958774196</v>
      </c>
      <c r="O52" s="11">
        <f t="shared" si="7"/>
        <v>0.97690852612587165</v>
      </c>
      <c r="P52" s="11">
        <f t="shared" si="7"/>
        <v>0.99693081831337937</v>
      </c>
      <c r="Q52" s="11">
        <f t="shared" si="7"/>
        <v>0.99783416151115234</v>
      </c>
    </row>
    <row r="53" spans="1:46" s="11" customFormat="1" x14ac:dyDescent="0.35">
      <c r="A53" s="11" t="s">
        <v>258</v>
      </c>
      <c r="B53" s="11">
        <f>B45/(B45+B44+B46)</f>
        <v>0.61172941193651265</v>
      </c>
      <c r="C53" s="11">
        <f t="shared" ref="C53:Q53" si="8">C45/(C45+C44+C46)</f>
        <v>0.61177432439352009</v>
      </c>
      <c r="D53" s="11">
        <f t="shared" si="8"/>
        <v>0.61689037318761875</v>
      </c>
      <c r="E53" s="11">
        <f t="shared" si="8"/>
        <v>0.61183511815872549</v>
      </c>
      <c r="F53" s="11">
        <f t="shared" si="8"/>
        <v>0.6078613702152923</v>
      </c>
      <c r="G53" s="11">
        <f t="shared" si="8"/>
        <v>0.60114509454430032</v>
      </c>
      <c r="H53" s="11">
        <f t="shared" si="8"/>
        <v>1.2056354219891065E-3</v>
      </c>
      <c r="I53" s="11">
        <f t="shared" si="8"/>
        <v>9.7486012460812962E-4</v>
      </c>
      <c r="J53" s="11">
        <f t="shared" si="8"/>
        <v>1.2973370370027192E-3</v>
      </c>
      <c r="K53" s="11">
        <f t="shared" si="8"/>
        <v>2.0527184332269749E-3</v>
      </c>
      <c r="L53" s="11">
        <f t="shared" si="8"/>
        <v>2.1836486077234547E-3</v>
      </c>
      <c r="M53" s="11">
        <f t="shared" si="8"/>
        <v>3.1820692428329452E-3</v>
      </c>
      <c r="N53" s="11">
        <f t="shared" si="8"/>
        <v>3.5544514154384832E-3</v>
      </c>
      <c r="O53" s="11">
        <f t="shared" si="8"/>
        <v>9.1486893641767799E-4</v>
      </c>
      <c r="P53" s="11">
        <f t="shared" si="8"/>
        <v>6.996933394941774E-3</v>
      </c>
      <c r="Q53" s="11">
        <f t="shared" si="8"/>
        <v>1.003031514798911E-2</v>
      </c>
    </row>
    <row r="55" spans="1:46" x14ac:dyDescent="0.35">
      <c r="B55" s="1" t="s">
        <v>279</v>
      </c>
      <c r="C55" s="1" t="s">
        <v>279</v>
      </c>
      <c r="D55" s="1" t="s">
        <v>279</v>
      </c>
      <c r="E55" s="1" t="s">
        <v>279</v>
      </c>
      <c r="F55" s="1" t="s">
        <v>279</v>
      </c>
      <c r="G55" s="1" t="s">
        <v>279</v>
      </c>
      <c r="H55" s="1" t="s">
        <v>279</v>
      </c>
      <c r="I55" s="1" t="s">
        <v>279</v>
      </c>
      <c r="J55" s="1" t="s">
        <v>279</v>
      </c>
      <c r="K55" s="1" t="s">
        <v>279</v>
      </c>
      <c r="L55" s="1" t="s">
        <v>279</v>
      </c>
      <c r="M55" s="1" t="s">
        <v>279</v>
      </c>
      <c r="N55" s="1" t="s">
        <v>279</v>
      </c>
      <c r="O55" s="1" t="s">
        <v>279</v>
      </c>
      <c r="P55" s="1" t="s">
        <v>279</v>
      </c>
      <c r="Q55" s="1" t="s">
        <v>279</v>
      </c>
      <c r="R55" s="1" t="s">
        <v>279</v>
      </c>
      <c r="S55" s="1" t="s">
        <v>279</v>
      </c>
      <c r="T55" s="1" t="s">
        <v>279</v>
      </c>
      <c r="U55" s="1" t="s">
        <v>279</v>
      </c>
      <c r="V55" s="1" t="s">
        <v>279</v>
      </c>
      <c r="W55" s="1" t="s">
        <v>279</v>
      </c>
      <c r="X55" s="1" t="s">
        <v>279</v>
      </c>
      <c r="Y55" s="1" t="s">
        <v>279</v>
      </c>
      <c r="Z55" s="1" t="s">
        <v>279</v>
      </c>
      <c r="AA55" s="1" t="s">
        <v>279</v>
      </c>
      <c r="AB55" s="1" t="s">
        <v>279</v>
      </c>
      <c r="AC55" s="1" t="s">
        <v>279</v>
      </c>
      <c r="AD55" s="1" t="s">
        <v>279</v>
      </c>
      <c r="AE55" s="1" t="s">
        <v>279</v>
      </c>
      <c r="AF55" s="1" t="s">
        <v>279</v>
      </c>
      <c r="AG55" s="1" t="s">
        <v>279</v>
      </c>
      <c r="AH55" s="1" t="s">
        <v>279</v>
      </c>
      <c r="AI55" s="1" t="s">
        <v>279</v>
      </c>
      <c r="AJ55" s="1" t="s">
        <v>279</v>
      </c>
      <c r="AK55" s="1" t="s">
        <v>279</v>
      </c>
      <c r="AL55" s="1" t="s">
        <v>279</v>
      </c>
      <c r="AM55" s="1" t="s">
        <v>279</v>
      </c>
      <c r="AN55" s="1" t="s">
        <v>279</v>
      </c>
      <c r="AO55" s="1" t="s">
        <v>279</v>
      </c>
    </row>
    <row r="56" spans="1:46" ht="14.5" x14ac:dyDescent="0.35">
      <c r="A56" s="1" t="s">
        <v>102</v>
      </c>
      <c r="B56" s="1" t="s">
        <v>103</v>
      </c>
      <c r="C56" s="1" t="s">
        <v>104</v>
      </c>
      <c r="D56" s="1" t="s">
        <v>105</v>
      </c>
      <c r="E56" s="1" t="s">
        <v>106</v>
      </c>
      <c r="F56" s="1" t="s">
        <v>107</v>
      </c>
      <c r="G56" s="1" t="s">
        <v>108</v>
      </c>
      <c r="H56" s="1" t="s">
        <v>109</v>
      </c>
      <c r="I56" s="1" t="s">
        <v>110</v>
      </c>
      <c r="J56" s="1" t="s">
        <v>111</v>
      </c>
      <c r="K56" s="1" t="s">
        <v>112</v>
      </c>
      <c r="L56" s="1" t="s">
        <v>113</v>
      </c>
      <c r="M56" s="1" t="s">
        <v>114</v>
      </c>
      <c r="N56" s="1" t="s">
        <v>115</v>
      </c>
      <c r="O56" s="1" t="s">
        <v>116</v>
      </c>
      <c r="P56" s="1" t="s">
        <v>117</v>
      </c>
      <c r="Q56" s="1" t="s">
        <v>118</v>
      </c>
      <c r="R56" s="1" t="s">
        <v>119</v>
      </c>
      <c r="S56" s="1" t="s">
        <v>120</v>
      </c>
      <c r="T56" s="1" t="s">
        <v>121</v>
      </c>
      <c r="U56" s="1" t="s">
        <v>122</v>
      </c>
      <c r="V56" s="1" t="s">
        <v>123</v>
      </c>
      <c r="W56" s="1" t="s">
        <v>124</v>
      </c>
      <c r="X56" s="1" t="s">
        <v>125</v>
      </c>
      <c r="Y56" s="1" t="s">
        <v>126</v>
      </c>
      <c r="Z56" s="1" t="s">
        <v>127</v>
      </c>
      <c r="AA56" s="1" t="s">
        <v>128</v>
      </c>
      <c r="AB56" s="1" t="s">
        <v>129</v>
      </c>
      <c r="AC56" s="1" t="s">
        <v>130</v>
      </c>
      <c r="AD56" s="1" t="s">
        <v>131</v>
      </c>
      <c r="AE56" s="1" t="s">
        <v>132</v>
      </c>
      <c r="AF56" s="1" t="s">
        <v>133</v>
      </c>
      <c r="AG56" s="1" t="s">
        <v>134</v>
      </c>
      <c r="AH56" s="1" t="s">
        <v>135</v>
      </c>
      <c r="AI56" s="1" t="s">
        <v>136</v>
      </c>
      <c r="AJ56" s="1" t="s">
        <v>137</v>
      </c>
      <c r="AK56" s="1" t="s">
        <v>138</v>
      </c>
      <c r="AL56" s="1" t="s">
        <v>139</v>
      </c>
      <c r="AM56" s="1" t="s">
        <v>140</v>
      </c>
      <c r="AN56" s="1" t="s">
        <v>141</v>
      </c>
      <c r="AO56" s="1" t="s">
        <v>142</v>
      </c>
      <c r="AS56" s="9"/>
      <c r="AT56" s="8"/>
    </row>
    <row r="57" spans="1:46" ht="14.5" x14ac:dyDescent="0.35">
      <c r="A57" s="1" t="s">
        <v>8</v>
      </c>
      <c r="B57" s="1">
        <v>5.1999999999999998E-2</v>
      </c>
      <c r="C57" s="1" t="s">
        <v>411</v>
      </c>
      <c r="D57" s="1">
        <v>1.9E-2</v>
      </c>
      <c r="E57" s="1">
        <v>4.1000000000000002E-2</v>
      </c>
      <c r="F57" s="1" t="s">
        <v>411</v>
      </c>
      <c r="G57" s="1">
        <v>1.4999999999999999E-2</v>
      </c>
      <c r="H57" s="1">
        <v>0.25900000000000001</v>
      </c>
      <c r="I57" s="1" t="s">
        <v>411</v>
      </c>
      <c r="J57" s="1">
        <v>3.6999999999999998E-2</v>
      </c>
      <c r="K57" s="1">
        <v>8.8999999999999996E-2</v>
      </c>
      <c r="L57" s="1" t="s">
        <v>411</v>
      </c>
      <c r="M57" s="1" t="s">
        <v>411</v>
      </c>
      <c r="N57" s="1">
        <v>1.0999999999999999E-2</v>
      </c>
      <c r="O57" s="1">
        <v>0.06</v>
      </c>
      <c r="P57" s="1">
        <v>0.03</v>
      </c>
      <c r="Q57" s="1">
        <v>8.5999999999999993E-2</v>
      </c>
      <c r="R57" s="1" t="s">
        <v>411</v>
      </c>
      <c r="S57" s="1">
        <v>7.0000000000000001E-3</v>
      </c>
      <c r="T57" s="1" t="s">
        <v>411</v>
      </c>
      <c r="U57" s="1">
        <v>0.06</v>
      </c>
      <c r="V57" s="1" t="s">
        <v>411</v>
      </c>
      <c r="W57" s="1">
        <v>2.21</v>
      </c>
      <c r="X57" s="1">
        <v>3.6999999999999998E-2</v>
      </c>
      <c r="Y57" s="1" t="s">
        <v>411</v>
      </c>
      <c r="Z57" s="1">
        <v>2.5999999999999999E-2</v>
      </c>
      <c r="AA57" s="1">
        <v>2.1999999999999999E-2</v>
      </c>
      <c r="AB57" s="1">
        <v>2.5999999999999999E-2</v>
      </c>
      <c r="AC57" s="1">
        <v>4.9000000000000002E-2</v>
      </c>
      <c r="AD57" s="1">
        <v>6.7000000000000004E-2</v>
      </c>
      <c r="AE57" s="1">
        <v>1.4999999999999999E-2</v>
      </c>
      <c r="AF57" s="1">
        <v>7.0000000000000001E-3</v>
      </c>
      <c r="AG57" s="1" t="s">
        <v>411</v>
      </c>
      <c r="AH57" s="1" t="s">
        <v>411</v>
      </c>
      <c r="AI57" s="1" t="s">
        <v>411</v>
      </c>
      <c r="AJ57" s="1">
        <v>1.9E-2</v>
      </c>
      <c r="AK57" s="1" t="s">
        <v>411</v>
      </c>
      <c r="AL57" s="1" t="s">
        <v>411</v>
      </c>
      <c r="AM57" s="1" t="s">
        <v>411</v>
      </c>
      <c r="AN57" s="1">
        <v>0.26100000000000001</v>
      </c>
      <c r="AO57" s="1" t="s">
        <v>411</v>
      </c>
      <c r="AS57" s="9"/>
      <c r="AT57" s="8"/>
    </row>
    <row r="58" spans="1:46" ht="14.5" x14ac:dyDescent="0.35">
      <c r="A58" s="1" t="s">
        <v>9</v>
      </c>
      <c r="B58" s="1">
        <v>0.24099999999999999</v>
      </c>
      <c r="C58" s="1">
        <v>0.23100000000000001</v>
      </c>
      <c r="D58" s="1">
        <v>0.24399999999999999</v>
      </c>
      <c r="E58" s="1">
        <v>0.223</v>
      </c>
      <c r="F58" s="1">
        <v>0.26600000000000001</v>
      </c>
      <c r="G58" s="1">
        <v>0.22500000000000001</v>
      </c>
      <c r="H58" s="1">
        <v>0.17799999999999999</v>
      </c>
      <c r="I58" s="1">
        <v>0.182</v>
      </c>
      <c r="J58" s="1">
        <v>0.191</v>
      </c>
      <c r="K58" s="1">
        <v>0.245</v>
      </c>
      <c r="L58" s="1">
        <v>0.156</v>
      </c>
      <c r="M58" s="1">
        <v>0.20499999999999999</v>
      </c>
      <c r="N58" s="1">
        <v>0.28699999999999998</v>
      </c>
      <c r="O58" s="1">
        <v>0.20599999999999999</v>
      </c>
      <c r="P58" s="1">
        <v>0.245</v>
      </c>
      <c r="Q58" s="1">
        <v>0.26300000000000001</v>
      </c>
      <c r="R58" s="1">
        <v>0.27600000000000002</v>
      </c>
      <c r="S58" s="1">
        <v>0.24</v>
      </c>
      <c r="T58" s="1">
        <v>0.26600000000000001</v>
      </c>
      <c r="U58" s="1">
        <v>0.26600000000000001</v>
      </c>
      <c r="V58" s="1">
        <v>0.20399999999999999</v>
      </c>
      <c r="W58" s="1">
        <v>0.26700000000000002</v>
      </c>
      <c r="X58" s="1">
        <v>0.23499999999999999</v>
      </c>
      <c r="Y58" s="1">
        <v>0.26400000000000001</v>
      </c>
      <c r="Z58" s="1">
        <v>0.189</v>
      </c>
      <c r="AA58" s="1">
        <v>0.19700000000000001</v>
      </c>
      <c r="AB58" s="1">
        <v>0.222</v>
      </c>
      <c r="AC58" s="1">
        <v>0.24099999999999999</v>
      </c>
      <c r="AD58" s="1">
        <v>0.23499999999999999</v>
      </c>
      <c r="AE58" s="1">
        <v>0.30099999999999999</v>
      </c>
      <c r="AF58" s="1">
        <v>0.22700000000000001</v>
      </c>
      <c r="AG58" s="1">
        <v>0.23100000000000001</v>
      </c>
      <c r="AH58" s="1">
        <v>0.24199999999999999</v>
      </c>
      <c r="AI58" s="1">
        <v>0.25900000000000001</v>
      </c>
      <c r="AJ58" s="1">
        <v>0.19800000000000001</v>
      </c>
      <c r="AK58" s="1">
        <v>0.25900000000000001</v>
      </c>
      <c r="AL58" s="1">
        <v>0.255</v>
      </c>
      <c r="AM58" s="1">
        <v>0.26800000000000002</v>
      </c>
      <c r="AN58" s="1">
        <v>0.24299999999999999</v>
      </c>
      <c r="AO58" s="1">
        <v>0.26200000000000001</v>
      </c>
      <c r="AS58" s="9"/>
      <c r="AT58" s="8"/>
    </row>
    <row r="59" spans="1:46" x14ac:dyDescent="0.35">
      <c r="A59" s="1" t="s">
        <v>10</v>
      </c>
      <c r="B59" s="1">
        <v>13.696</v>
      </c>
      <c r="C59" s="1">
        <v>13.804</v>
      </c>
      <c r="D59" s="1">
        <v>13.977</v>
      </c>
      <c r="E59" s="1">
        <v>13.016</v>
      </c>
      <c r="F59" s="1">
        <v>14.189</v>
      </c>
      <c r="G59" s="1">
        <v>13.999000000000001</v>
      </c>
      <c r="H59" s="1">
        <v>11.516999999999999</v>
      </c>
      <c r="I59" s="1">
        <v>12.249000000000001</v>
      </c>
      <c r="J59" s="1">
        <v>12.922000000000001</v>
      </c>
      <c r="K59" s="1">
        <v>13.083</v>
      </c>
      <c r="L59" s="1">
        <v>11.664999999999999</v>
      </c>
      <c r="M59" s="1">
        <v>12.739000000000001</v>
      </c>
      <c r="N59" s="1">
        <v>13.41</v>
      </c>
      <c r="O59" s="1">
        <v>13.683</v>
      </c>
      <c r="P59" s="1">
        <v>13.866</v>
      </c>
      <c r="Q59" s="1">
        <v>13.372999999999999</v>
      </c>
      <c r="R59" s="1">
        <v>13.79</v>
      </c>
      <c r="S59" s="1">
        <v>13.723000000000001</v>
      </c>
      <c r="T59" s="1">
        <v>13.786</v>
      </c>
      <c r="U59" s="1">
        <v>13.773999999999999</v>
      </c>
      <c r="V59" s="1">
        <v>14.329000000000001</v>
      </c>
      <c r="W59" s="1">
        <v>13.154999999999999</v>
      </c>
      <c r="X59" s="1">
        <v>14.406000000000001</v>
      </c>
      <c r="Y59" s="1">
        <v>14.172000000000001</v>
      </c>
      <c r="Z59" s="1">
        <v>14.154</v>
      </c>
      <c r="AA59" s="1">
        <v>14.26</v>
      </c>
      <c r="AB59" s="1">
        <v>14.375</v>
      </c>
      <c r="AC59" s="1">
        <v>14.215</v>
      </c>
      <c r="AD59" s="1">
        <v>14.311999999999999</v>
      </c>
      <c r="AE59" s="1">
        <v>14.413</v>
      </c>
      <c r="AF59" s="1">
        <v>14.308</v>
      </c>
      <c r="AG59" s="1">
        <v>14.397</v>
      </c>
      <c r="AH59" s="1">
        <v>14.308999999999999</v>
      </c>
      <c r="AI59" s="1">
        <v>14.417</v>
      </c>
      <c r="AJ59" s="1">
        <v>14.319000000000001</v>
      </c>
      <c r="AK59" s="1">
        <v>14.331</v>
      </c>
      <c r="AL59" s="1">
        <v>14.465999999999999</v>
      </c>
      <c r="AM59" s="1">
        <v>14.345000000000001</v>
      </c>
      <c r="AN59" s="1">
        <v>14.141</v>
      </c>
      <c r="AO59" s="1">
        <v>14.105</v>
      </c>
    </row>
    <row r="60" spans="1:46" x14ac:dyDescent="0.35">
      <c r="A60" s="1" t="s">
        <v>11</v>
      </c>
      <c r="B60" s="1">
        <v>55.133000000000003</v>
      </c>
      <c r="C60" s="1">
        <v>55.5</v>
      </c>
      <c r="D60" s="1">
        <v>55.697000000000003</v>
      </c>
      <c r="E60" s="1">
        <v>54.600999999999999</v>
      </c>
      <c r="F60" s="1">
        <v>55.637999999999998</v>
      </c>
      <c r="G60" s="1">
        <v>55.267000000000003</v>
      </c>
      <c r="H60" s="1">
        <v>57.326000000000001</v>
      </c>
      <c r="I60" s="1">
        <v>56.892000000000003</v>
      </c>
      <c r="J60" s="1">
        <v>56.064</v>
      </c>
      <c r="K60" s="1">
        <v>55.777999999999999</v>
      </c>
      <c r="L60" s="1">
        <v>58.029000000000003</v>
      </c>
      <c r="M60" s="1">
        <v>56.359000000000002</v>
      </c>
      <c r="N60" s="1">
        <v>55.113</v>
      </c>
      <c r="O60" s="1">
        <v>55.000999999999998</v>
      </c>
      <c r="P60" s="1">
        <v>55.835000000000001</v>
      </c>
      <c r="Q60" s="1">
        <v>54.725999999999999</v>
      </c>
      <c r="R60" s="1">
        <v>55.595999999999997</v>
      </c>
      <c r="S60" s="1">
        <v>55.418999999999997</v>
      </c>
      <c r="T60" s="1">
        <v>55.484000000000002</v>
      </c>
      <c r="U60" s="1">
        <v>55.274000000000001</v>
      </c>
      <c r="V60" s="1">
        <v>54.777000000000001</v>
      </c>
      <c r="W60" s="1">
        <v>50.473999999999997</v>
      </c>
      <c r="X60" s="1">
        <v>54.704999999999998</v>
      </c>
      <c r="Y60" s="1">
        <v>54.073</v>
      </c>
      <c r="Z60" s="1">
        <v>54.561</v>
      </c>
      <c r="AA60" s="1">
        <v>54.82</v>
      </c>
      <c r="AB60" s="1">
        <v>54.835000000000001</v>
      </c>
      <c r="AC60" s="1">
        <v>54.322000000000003</v>
      </c>
      <c r="AD60" s="1">
        <v>54.552999999999997</v>
      </c>
      <c r="AE60" s="1">
        <v>54.951999999999998</v>
      </c>
      <c r="AF60" s="1">
        <v>54.679000000000002</v>
      </c>
      <c r="AG60" s="1">
        <v>55.276000000000003</v>
      </c>
      <c r="AH60" s="1">
        <v>54.661000000000001</v>
      </c>
      <c r="AI60" s="1">
        <v>55.215000000000003</v>
      </c>
      <c r="AJ60" s="1">
        <v>55.088000000000001</v>
      </c>
      <c r="AK60" s="1">
        <v>54.582000000000001</v>
      </c>
      <c r="AL60" s="1">
        <v>54.686999999999998</v>
      </c>
      <c r="AM60" s="1">
        <v>55.506</v>
      </c>
      <c r="AN60" s="1">
        <v>54.777000000000001</v>
      </c>
      <c r="AO60" s="1">
        <v>54.136000000000003</v>
      </c>
    </row>
    <row r="61" spans="1:46" ht="14.5" x14ac:dyDescent="0.35">
      <c r="A61" s="1" t="s">
        <v>422</v>
      </c>
      <c r="B61" s="29">
        <v>16.088999999999999</v>
      </c>
      <c r="C61" s="29">
        <v>16.265000000000001</v>
      </c>
      <c r="D61" s="29">
        <v>15.712</v>
      </c>
      <c r="E61" s="29">
        <v>18.331</v>
      </c>
      <c r="F61" s="29">
        <v>15.042</v>
      </c>
      <c r="G61" s="29">
        <v>15.702999999999999</v>
      </c>
      <c r="H61" s="29">
        <v>17.632000000000001</v>
      </c>
      <c r="I61" s="29">
        <v>16.567</v>
      </c>
      <c r="J61" s="29">
        <v>16.434999999999999</v>
      </c>
      <c r="K61" s="29">
        <v>16.312000000000001</v>
      </c>
      <c r="L61" s="29">
        <v>17.402000000000001</v>
      </c>
      <c r="M61" s="29">
        <v>16.702999999999999</v>
      </c>
      <c r="N61" s="29">
        <v>16.774999999999999</v>
      </c>
      <c r="O61" s="29">
        <v>16.667000000000002</v>
      </c>
      <c r="P61" s="29">
        <v>16.358000000000001</v>
      </c>
      <c r="Q61" s="29">
        <v>16.856000000000002</v>
      </c>
      <c r="R61" s="29">
        <v>16.734000000000002</v>
      </c>
      <c r="S61" s="29">
        <v>16.556999999999999</v>
      </c>
      <c r="T61" s="29">
        <v>16.420999999999999</v>
      </c>
      <c r="U61" s="29">
        <v>16.677</v>
      </c>
      <c r="V61" s="29">
        <v>15.932</v>
      </c>
      <c r="W61" s="29">
        <v>15.811</v>
      </c>
      <c r="X61" s="29">
        <v>16.027000000000001</v>
      </c>
      <c r="Y61" s="29">
        <v>15.914999999999999</v>
      </c>
      <c r="Z61" s="29">
        <v>16.411000000000001</v>
      </c>
      <c r="AA61" s="29">
        <v>16.041</v>
      </c>
      <c r="AB61" s="29">
        <v>16.199000000000002</v>
      </c>
      <c r="AC61" s="29">
        <v>15.901999999999999</v>
      </c>
      <c r="AD61" s="29">
        <v>16.327999999999999</v>
      </c>
      <c r="AE61" s="29">
        <v>15.975</v>
      </c>
      <c r="AF61" s="29">
        <v>16.11</v>
      </c>
      <c r="AG61" s="29">
        <v>16.059000000000001</v>
      </c>
      <c r="AH61" s="29">
        <v>15.852</v>
      </c>
      <c r="AI61" s="29">
        <v>15.88</v>
      </c>
      <c r="AJ61" s="29">
        <v>15.96</v>
      </c>
      <c r="AK61" s="29">
        <v>15.702</v>
      </c>
      <c r="AL61" s="29">
        <v>16.170999999999999</v>
      </c>
      <c r="AM61" s="29">
        <v>16.062999999999999</v>
      </c>
      <c r="AN61" s="29">
        <v>15.978</v>
      </c>
      <c r="AO61" s="29">
        <v>16.788</v>
      </c>
    </row>
    <row r="62" spans="1:46" x14ac:dyDescent="0.35">
      <c r="A62" s="1" t="s">
        <v>12</v>
      </c>
      <c r="B62" s="1" t="s">
        <v>411</v>
      </c>
      <c r="C62" s="1" t="s">
        <v>411</v>
      </c>
      <c r="D62" s="1" t="s">
        <v>411</v>
      </c>
      <c r="E62" s="1">
        <v>1.1191090715372818</v>
      </c>
      <c r="F62" s="1" t="s">
        <v>411</v>
      </c>
      <c r="G62" s="1" t="s">
        <v>411</v>
      </c>
      <c r="H62" s="1" t="s">
        <v>411</v>
      </c>
      <c r="I62" s="1" t="s">
        <v>411</v>
      </c>
      <c r="J62" s="1" t="s">
        <v>411</v>
      </c>
      <c r="K62" s="1" t="s">
        <v>411</v>
      </c>
      <c r="L62" s="1">
        <v>0.16574321415857837</v>
      </c>
      <c r="M62" s="1" t="s">
        <v>411</v>
      </c>
      <c r="N62" s="1" t="s">
        <v>411</v>
      </c>
      <c r="O62" s="1">
        <v>3.1661834313341172E-2</v>
      </c>
      <c r="P62" s="1" t="s">
        <v>411</v>
      </c>
      <c r="Q62" s="1" t="s">
        <v>411</v>
      </c>
      <c r="R62" s="1" t="s">
        <v>411</v>
      </c>
      <c r="S62" s="1" t="s">
        <v>411</v>
      </c>
      <c r="T62" s="1" t="s">
        <v>411</v>
      </c>
      <c r="U62" s="1" t="s">
        <v>411</v>
      </c>
      <c r="V62" s="1" t="s">
        <v>411</v>
      </c>
      <c r="W62" s="1" t="s">
        <v>411</v>
      </c>
      <c r="X62" s="1" t="s">
        <v>411</v>
      </c>
      <c r="Y62" s="1" t="s">
        <v>411</v>
      </c>
      <c r="Z62" s="1" t="s">
        <v>411</v>
      </c>
      <c r="AA62" s="1" t="s">
        <v>411</v>
      </c>
      <c r="AB62" s="1" t="s">
        <v>411</v>
      </c>
      <c r="AC62" s="1" t="s">
        <v>411</v>
      </c>
      <c r="AD62" s="1" t="s">
        <v>411</v>
      </c>
      <c r="AE62" s="1" t="s">
        <v>411</v>
      </c>
      <c r="AF62" s="1" t="s">
        <v>411</v>
      </c>
      <c r="AG62" s="1" t="s">
        <v>411</v>
      </c>
      <c r="AH62" s="1" t="s">
        <v>411</v>
      </c>
      <c r="AI62" s="1" t="s">
        <v>411</v>
      </c>
      <c r="AJ62" s="1" t="s">
        <v>411</v>
      </c>
      <c r="AK62" s="1" t="s">
        <v>411</v>
      </c>
      <c r="AL62" s="1" t="s">
        <v>411</v>
      </c>
      <c r="AM62" s="1" t="s">
        <v>411</v>
      </c>
      <c r="AN62" s="1" t="s">
        <v>411</v>
      </c>
      <c r="AO62" s="1" t="s">
        <v>411</v>
      </c>
    </row>
    <row r="63" spans="1:46" x14ac:dyDescent="0.35">
      <c r="A63" s="1" t="s">
        <v>13</v>
      </c>
      <c r="B63" s="1">
        <v>16.088999999999999</v>
      </c>
      <c r="C63" s="1">
        <v>16.265000000000001</v>
      </c>
      <c r="D63" s="1">
        <v>15.711999999999998</v>
      </c>
      <c r="E63" s="1">
        <v>17.324013334435922</v>
      </c>
      <c r="F63" s="1">
        <v>15.042000000000002</v>
      </c>
      <c r="G63" s="1">
        <v>15.702999999999999</v>
      </c>
      <c r="H63" s="1">
        <v>17.631999999999998</v>
      </c>
      <c r="I63" s="1">
        <v>16.567</v>
      </c>
      <c r="J63" s="1">
        <v>16.435000000000002</v>
      </c>
      <c r="K63" s="1">
        <v>16.312000000000001</v>
      </c>
      <c r="L63" s="1">
        <v>17.252862430829776</v>
      </c>
      <c r="M63" s="1">
        <v>16.702999999999996</v>
      </c>
      <c r="N63" s="1">
        <v>16.774999999999999</v>
      </c>
      <c r="O63" s="1">
        <v>16.638510332842685</v>
      </c>
      <c r="P63" s="1">
        <v>16.358000000000001</v>
      </c>
      <c r="Q63" s="1">
        <v>16.856000000000002</v>
      </c>
      <c r="R63" s="1">
        <v>16.733999999999995</v>
      </c>
      <c r="S63" s="1">
        <v>16.556999999999999</v>
      </c>
      <c r="T63" s="1">
        <v>16.420999999999996</v>
      </c>
      <c r="U63" s="1">
        <v>16.676999999999996</v>
      </c>
      <c r="V63" s="1">
        <v>15.932</v>
      </c>
      <c r="W63" s="1">
        <v>15.811</v>
      </c>
      <c r="X63" s="1">
        <v>16.027000000000001</v>
      </c>
      <c r="Y63" s="1">
        <v>15.915000000000001</v>
      </c>
      <c r="Z63" s="1">
        <v>16.397619099497351</v>
      </c>
      <c r="AA63" s="1">
        <v>16.041</v>
      </c>
      <c r="AB63" s="1">
        <v>16.199000000000002</v>
      </c>
      <c r="AC63" s="1">
        <v>15.901999999999997</v>
      </c>
      <c r="AD63" s="1">
        <v>16.328000000000003</v>
      </c>
      <c r="AE63" s="1">
        <v>15.974999999999998</v>
      </c>
      <c r="AF63" s="1">
        <v>16.11</v>
      </c>
      <c r="AG63" s="1">
        <v>16.059000000000001</v>
      </c>
      <c r="AH63" s="1">
        <v>15.852000000000002</v>
      </c>
      <c r="AI63" s="1">
        <v>15.879999999999995</v>
      </c>
      <c r="AJ63" s="1">
        <v>15.959999999999999</v>
      </c>
      <c r="AK63" s="1">
        <v>15.702000000000004</v>
      </c>
      <c r="AL63" s="1">
        <v>16.170999999999999</v>
      </c>
      <c r="AM63" s="1">
        <v>16.062999999999999</v>
      </c>
      <c r="AN63" s="1">
        <v>15.977999999999996</v>
      </c>
      <c r="AO63" s="1">
        <v>16.787999999999993</v>
      </c>
    </row>
    <row r="64" spans="1:46" x14ac:dyDescent="0.35">
      <c r="A64" s="1" t="s">
        <v>14</v>
      </c>
      <c r="B64" s="1">
        <v>7.4999999999999997E-2</v>
      </c>
      <c r="C64" s="1">
        <v>7.4999999999999997E-2</v>
      </c>
      <c r="D64" s="1">
        <v>0.14000000000000001</v>
      </c>
      <c r="E64" s="1">
        <v>0.5</v>
      </c>
      <c r="F64" s="1">
        <v>3.7999999999999999E-2</v>
      </c>
      <c r="G64" s="1">
        <v>5.7000000000000002E-2</v>
      </c>
      <c r="H64" s="1">
        <v>0.3</v>
      </c>
      <c r="I64" s="1">
        <v>0.14399999999999999</v>
      </c>
      <c r="J64" s="1" t="s">
        <v>411</v>
      </c>
      <c r="K64" s="1">
        <v>0.01</v>
      </c>
      <c r="L64" s="1">
        <v>0.20200000000000001</v>
      </c>
      <c r="M64" s="1">
        <v>2.3E-2</v>
      </c>
      <c r="N64" s="1">
        <v>0.154</v>
      </c>
      <c r="O64" s="1">
        <v>9.9000000000000005E-2</v>
      </c>
      <c r="P64" s="1">
        <v>0.1</v>
      </c>
      <c r="Q64" s="1">
        <v>4.3999999999999997E-2</v>
      </c>
      <c r="R64" s="1">
        <v>0.15</v>
      </c>
      <c r="S64" s="1">
        <v>0.104</v>
      </c>
      <c r="T64" s="1">
        <v>1.6E-2</v>
      </c>
      <c r="U64" s="1">
        <v>8.6999999999999994E-2</v>
      </c>
      <c r="V64" s="1">
        <v>9.2999999999999999E-2</v>
      </c>
      <c r="W64" s="1">
        <v>7.1999999999999995E-2</v>
      </c>
      <c r="X64" s="1">
        <v>0.06</v>
      </c>
      <c r="Y64" s="1">
        <v>9.9000000000000005E-2</v>
      </c>
      <c r="Z64" s="1">
        <v>0.123</v>
      </c>
      <c r="AA64" s="1" t="s">
        <v>411</v>
      </c>
      <c r="AB64" s="1">
        <v>8.5999999999999993E-2</v>
      </c>
      <c r="AC64" s="1">
        <v>7.1999999999999995E-2</v>
      </c>
      <c r="AD64" s="1">
        <v>0.16300000000000001</v>
      </c>
      <c r="AE64" s="1">
        <v>2.3E-2</v>
      </c>
      <c r="AF64" s="1">
        <v>0.183</v>
      </c>
      <c r="AG64" s="1">
        <v>0.11899999999999999</v>
      </c>
      <c r="AH64" s="1">
        <v>0.14000000000000001</v>
      </c>
      <c r="AI64" s="1">
        <v>5.3999999999999999E-2</v>
      </c>
      <c r="AJ64" s="1">
        <v>0.24299999999999999</v>
      </c>
      <c r="AK64" s="1">
        <v>8.5999999999999993E-2</v>
      </c>
      <c r="AL64" s="1">
        <v>6.9000000000000006E-2</v>
      </c>
      <c r="AM64" s="1" t="s">
        <v>411</v>
      </c>
      <c r="AN64" s="1" t="s">
        <v>411</v>
      </c>
      <c r="AO64" s="1" t="s">
        <v>411</v>
      </c>
    </row>
    <row r="65" spans="1:41" x14ac:dyDescent="0.35">
      <c r="A65" s="1" t="s">
        <v>15</v>
      </c>
      <c r="B65" s="1">
        <v>10.581</v>
      </c>
      <c r="C65" s="1">
        <v>10.768000000000001</v>
      </c>
      <c r="D65" s="1">
        <v>10.836</v>
      </c>
      <c r="E65" s="1">
        <v>10.183999999999999</v>
      </c>
      <c r="F65" s="1">
        <v>10.808</v>
      </c>
      <c r="G65" s="1">
        <v>10.763</v>
      </c>
      <c r="H65" s="1">
        <v>10.022</v>
      </c>
      <c r="I65" s="1">
        <v>10.502000000000001</v>
      </c>
      <c r="J65" s="1">
        <v>10.647</v>
      </c>
      <c r="K65" s="1">
        <v>10.895</v>
      </c>
      <c r="L65" s="1">
        <v>10.404999999999999</v>
      </c>
      <c r="M65" s="1">
        <v>10.414999999999999</v>
      </c>
      <c r="N65" s="1">
        <v>10.66</v>
      </c>
      <c r="O65" s="1">
        <v>10.9</v>
      </c>
      <c r="P65" s="1">
        <v>10.884</v>
      </c>
      <c r="Q65" s="1">
        <v>10.577999999999999</v>
      </c>
      <c r="R65" s="1">
        <v>10.645</v>
      </c>
      <c r="S65" s="1">
        <v>10.653</v>
      </c>
      <c r="T65" s="1">
        <v>10.922000000000001</v>
      </c>
      <c r="U65" s="1">
        <v>10.824999999999999</v>
      </c>
      <c r="V65" s="1">
        <v>10.941000000000001</v>
      </c>
      <c r="W65" s="1">
        <v>11.935</v>
      </c>
      <c r="X65" s="1">
        <v>11.032999999999999</v>
      </c>
      <c r="Y65" s="1">
        <v>10.944000000000001</v>
      </c>
      <c r="Z65" s="1">
        <v>11.023999999999999</v>
      </c>
      <c r="AA65" s="1">
        <v>11.007</v>
      </c>
      <c r="AB65" s="1">
        <v>10.778</v>
      </c>
      <c r="AC65" s="1">
        <v>10.791</v>
      </c>
      <c r="AD65" s="1">
        <v>10.933999999999999</v>
      </c>
      <c r="AE65" s="1">
        <v>11.005000000000001</v>
      </c>
      <c r="AF65" s="1">
        <v>10.805999999999999</v>
      </c>
      <c r="AG65" s="1">
        <v>10.84</v>
      </c>
      <c r="AH65" s="1">
        <v>10.885999999999999</v>
      </c>
      <c r="AI65" s="1">
        <v>10.922000000000001</v>
      </c>
      <c r="AJ65" s="1">
        <v>11.005000000000001</v>
      </c>
      <c r="AK65" s="1">
        <v>10.808999999999999</v>
      </c>
      <c r="AL65" s="1">
        <v>10.726000000000001</v>
      </c>
      <c r="AM65" s="1">
        <v>10.817</v>
      </c>
      <c r="AN65" s="1">
        <v>10.851000000000001</v>
      </c>
      <c r="AO65" s="1">
        <v>10.752000000000001</v>
      </c>
    </row>
    <row r="66" spans="1:41" x14ac:dyDescent="0.35">
      <c r="A66" s="15" t="s">
        <v>413</v>
      </c>
      <c r="B66" s="15">
        <v>95.867000000000004</v>
      </c>
      <c r="C66" s="15">
        <v>96.643000000000001</v>
      </c>
      <c r="D66" s="15">
        <v>96.625</v>
      </c>
      <c r="E66" s="15">
        <v>97.008122405973197</v>
      </c>
      <c r="F66" s="15">
        <v>95.980999999999995</v>
      </c>
      <c r="G66" s="15">
        <v>96.029000000000011</v>
      </c>
      <c r="H66" s="15">
        <v>97.234000000000009</v>
      </c>
      <c r="I66" s="15">
        <v>96.536000000000016</v>
      </c>
      <c r="J66" s="15">
        <v>96.296000000000006</v>
      </c>
      <c r="K66" s="15">
        <v>96.411999999999992</v>
      </c>
      <c r="L66" s="15">
        <v>97.875605644988369</v>
      </c>
      <c r="M66" s="15">
        <v>96.443999999999988</v>
      </c>
      <c r="N66" s="15">
        <v>96.41</v>
      </c>
      <c r="O66" s="15">
        <v>96.619172167156037</v>
      </c>
      <c r="P66" s="15">
        <v>97.317999999999998</v>
      </c>
      <c r="Q66" s="15">
        <v>95.926000000000002</v>
      </c>
      <c r="R66" s="15">
        <v>97.190999999999988</v>
      </c>
      <c r="S66" s="15">
        <v>96.703000000000003</v>
      </c>
      <c r="T66" s="15">
        <v>96.894999999999996</v>
      </c>
      <c r="U66" s="15">
        <v>96.962999999999994</v>
      </c>
      <c r="V66" s="15">
        <v>96.27600000000001</v>
      </c>
      <c r="W66" s="15">
        <v>93.924000000000007</v>
      </c>
      <c r="X66" s="15">
        <v>96.503</v>
      </c>
      <c r="Y66" s="15">
        <v>95.467000000000013</v>
      </c>
      <c r="Z66" s="15">
        <v>96.489489889399493</v>
      </c>
      <c r="AA66" s="15">
        <v>96.347000000000008</v>
      </c>
      <c r="AB66" s="15">
        <v>96.521000000000001</v>
      </c>
      <c r="AC66" s="15">
        <v>95.591999999999999</v>
      </c>
      <c r="AD66" s="15">
        <v>96.591999999999999</v>
      </c>
      <c r="AE66" s="15">
        <v>96.683999999999983</v>
      </c>
      <c r="AF66" s="15">
        <v>96.320000000000007</v>
      </c>
      <c r="AG66" s="15">
        <v>96.929000000000002</v>
      </c>
      <c r="AH66" s="15">
        <v>96.123999999999995</v>
      </c>
      <c r="AI66" s="15">
        <v>96.747</v>
      </c>
      <c r="AJ66" s="15">
        <v>96.831999999999979</v>
      </c>
      <c r="AK66" s="15">
        <v>95.768999999999991</v>
      </c>
      <c r="AL66" s="15">
        <v>96.374000000000009</v>
      </c>
      <c r="AM66" s="15">
        <v>97.001000000000005</v>
      </c>
      <c r="AN66" s="15">
        <v>96.250999999999991</v>
      </c>
      <c r="AO66" s="15">
        <v>96.042999999999992</v>
      </c>
    </row>
    <row r="67" spans="1:41" x14ac:dyDescent="0.35">
      <c r="A67" s="1" t="s">
        <v>316</v>
      </c>
    </row>
    <row r="68" spans="1:41" s="11" customFormat="1" x14ac:dyDescent="0.35">
      <c r="A68" s="11" t="s">
        <v>17</v>
      </c>
      <c r="B68" s="11">
        <v>1.7477564832415269E-3</v>
      </c>
      <c r="C68" s="11">
        <v>0</v>
      </c>
      <c r="D68" s="11">
        <v>6.3246505071006605E-4</v>
      </c>
      <c r="E68" s="11">
        <v>1.3719439764041752E-3</v>
      </c>
      <c r="F68" s="11">
        <v>0</v>
      </c>
      <c r="G68" s="11">
        <v>5.0220652152931609E-4</v>
      </c>
      <c r="H68" s="11">
        <v>8.7078048079341271E-3</v>
      </c>
      <c r="I68" s="11">
        <v>0</v>
      </c>
      <c r="J68" s="11">
        <v>1.2422669920362035E-3</v>
      </c>
      <c r="K68" s="11">
        <v>2.9771088684307444E-3</v>
      </c>
      <c r="L68" s="11">
        <v>0</v>
      </c>
      <c r="M68" s="11">
        <v>0</v>
      </c>
      <c r="N68" s="11">
        <v>3.6807200046601709E-4</v>
      </c>
      <c r="O68" s="11">
        <v>1.9978126921745645E-3</v>
      </c>
      <c r="P68" s="11">
        <v>9.9237510056691285E-4</v>
      </c>
      <c r="Q68" s="11">
        <v>2.8918557840631061E-3</v>
      </c>
      <c r="R68" s="11">
        <v>0</v>
      </c>
      <c r="S68" s="11">
        <v>2.3335211172771707E-4</v>
      </c>
      <c r="T68" s="11">
        <v>0</v>
      </c>
      <c r="U68" s="11">
        <v>1.9921830822442893E-3</v>
      </c>
      <c r="V68" s="11">
        <v>0</v>
      </c>
      <c r="W68" s="11">
        <v>7.4580584124013097E-2</v>
      </c>
      <c r="X68" s="11">
        <v>1.2286176569794016E-3</v>
      </c>
      <c r="Y68" s="11">
        <v>0</v>
      </c>
      <c r="Z68" s="11">
        <v>8.6426522470916774E-4</v>
      </c>
      <c r="AA68" s="11">
        <v>7.3217128808806078E-4</v>
      </c>
      <c r="AB68" s="11">
        <v>8.6496914036937155E-4</v>
      </c>
      <c r="AC68" s="11">
        <v>1.6446835991134881E-3</v>
      </c>
      <c r="AD68" s="11">
        <v>2.2250301534422643E-3</v>
      </c>
      <c r="AE68" s="11">
        <v>4.974572247828748E-4</v>
      </c>
      <c r="AF68" s="11">
        <v>2.3331115433714884E-4</v>
      </c>
      <c r="AG68" s="11">
        <v>2.3193581243165451E-4</v>
      </c>
      <c r="AH68" s="11">
        <v>1.1345831363375055E-3</v>
      </c>
      <c r="AI68" s="11">
        <v>0</v>
      </c>
      <c r="AJ68" s="11">
        <v>6.2943698003970427E-4</v>
      </c>
      <c r="AK68" s="11">
        <v>0</v>
      </c>
      <c r="AL68" s="11">
        <v>0</v>
      </c>
      <c r="AM68" s="11">
        <v>0</v>
      </c>
      <c r="AN68" s="11">
        <v>8.7041643749284948E-3</v>
      </c>
      <c r="AO68" s="11">
        <v>0</v>
      </c>
    </row>
    <row r="69" spans="1:41" s="11" customFormat="1" x14ac:dyDescent="0.35">
      <c r="A69" s="11" t="s">
        <v>18</v>
      </c>
      <c r="B69" s="11">
        <v>6.0913754680230496E-3</v>
      </c>
      <c r="C69" s="11">
        <v>5.7877909652333283E-3</v>
      </c>
      <c r="D69" s="11">
        <v>6.1079223392041153E-3</v>
      </c>
      <c r="E69" s="11">
        <v>5.6114892173678623E-3</v>
      </c>
      <c r="F69" s="11">
        <v>6.694865285833085E-3</v>
      </c>
      <c r="G69" s="11">
        <v>5.6649275023261713E-3</v>
      </c>
      <c r="H69" s="11">
        <v>4.5003850451420203E-3</v>
      </c>
      <c r="I69" s="11">
        <v>4.6037681799582118E-3</v>
      </c>
      <c r="J69" s="11">
        <v>4.8224456106751284E-3</v>
      </c>
      <c r="K69" s="11">
        <v>6.1629911394017484E-3</v>
      </c>
      <c r="L69" s="11">
        <v>3.9112690526253401E-3</v>
      </c>
      <c r="M69" s="11">
        <v>5.1823707010810868E-3</v>
      </c>
      <c r="N69" s="11">
        <v>7.221754859455495E-3</v>
      </c>
      <c r="O69" s="11">
        <v>5.1581205414281102E-3</v>
      </c>
      <c r="P69" s="11">
        <v>6.0945471010299592E-3</v>
      </c>
      <c r="Q69" s="11">
        <v>6.6505058139707642E-3</v>
      </c>
      <c r="R69" s="11">
        <v>6.8873160302206768E-3</v>
      </c>
      <c r="S69" s="11">
        <v>6.0165244548704127E-3</v>
      </c>
      <c r="T69" s="11">
        <v>6.6424117715002543E-3</v>
      </c>
      <c r="U69" s="11">
        <v>6.6417172530789954E-3</v>
      </c>
      <c r="V69" s="11">
        <v>5.1100767922977819E-3</v>
      </c>
      <c r="W69" s="11">
        <v>6.7758770552453131E-3</v>
      </c>
      <c r="X69" s="11">
        <v>5.8681828775235664E-3</v>
      </c>
      <c r="Y69" s="11">
        <v>6.6649304717727063E-3</v>
      </c>
      <c r="Z69" s="11">
        <v>4.7245042511217502E-3</v>
      </c>
      <c r="AA69" s="11">
        <v>4.9303413516958543E-3</v>
      </c>
      <c r="AB69" s="11">
        <v>5.5539375103709982E-3</v>
      </c>
      <c r="AC69" s="11">
        <v>6.083087638665388E-3</v>
      </c>
      <c r="AD69" s="11">
        <v>5.8688054051417382E-3</v>
      </c>
      <c r="AE69" s="11">
        <v>7.5067461242117337E-3</v>
      </c>
      <c r="AF69" s="11">
        <v>5.6896305749138355E-3</v>
      </c>
      <c r="AG69" s="11">
        <v>5.7557576690923972E-3</v>
      </c>
      <c r="AH69" s="11">
        <v>6.0728635386822225E-3</v>
      </c>
      <c r="AI69" s="11">
        <v>6.4600684969973029E-3</v>
      </c>
      <c r="AJ69" s="11">
        <v>4.9326987502877478E-3</v>
      </c>
      <c r="AK69" s="11">
        <v>6.5244144261005863E-3</v>
      </c>
      <c r="AL69" s="11">
        <v>6.3884691684506925E-3</v>
      </c>
      <c r="AM69" s="11">
        <v>6.6768391467130267E-3</v>
      </c>
      <c r="AN69" s="11">
        <v>6.0941564509785634E-3</v>
      </c>
      <c r="AO69" s="11">
        <v>6.5901505959126937E-3</v>
      </c>
    </row>
    <row r="70" spans="1:41" s="11" customFormat="1" x14ac:dyDescent="0.35">
      <c r="A70" s="11" t="s">
        <v>19</v>
      </c>
      <c r="B70" s="11">
        <v>0.5425341099940969</v>
      </c>
      <c r="C70" s="11">
        <v>0.54205178854128877</v>
      </c>
      <c r="D70" s="11">
        <v>0.54834339775879104</v>
      </c>
      <c r="E70" s="11">
        <v>0.51331716036518071</v>
      </c>
      <c r="F70" s="11">
        <v>0.55968925343493303</v>
      </c>
      <c r="G70" s="11">
        <v>0.5523874781930721</v>
      </c>
      <c r="H70" s="11">
        <v>0.45635625851392636</v>
      </c>
      <c r="I70" s="11">
        <v>0.48559886950247422</v>
      </c>
      <c r="J70" s="11">
        <v>0.51132694752451158</v>
      </c>
      <c r="K70" s="11">
        <v>0.51578389071552766</v>
      </c>
      <c r="L70" s="11">
        <v>0.45836643722912801</v>
      </c>
      <c r="M70" s="11">
        <v>0.50471350472910437</v>
      </c>
      <c r="N70" s="11">
        <v>0.52884036577025784</v>
      </c>
      <c r="O70" s="11">
        <v>0.53695830901443631</v>
      </c>
      <c r="P70" s="11">
        <v>0.54058192789375659</v>
      </c>
      <c r="Q70" s="11">
        <v>0.52998398589410689</v>
      </c>
      <c r="R70" s="11">
        <v>0.53931210593652212</v>
      </c>
      <c r="S70" s="11">
        <v>0.53916101397407945</v>
      </c>
      <c r="T70" s="11">
        <v>0.53953224535702804</v>
      </c>
      <c r="U70" s="11">
        <v>0.53900624704135691</v>
      </c>
      <c r="V70" s="11">
        <v>0.5625331433737456</v>
      </c>
      <c r="W70" s="11">
        <v>0.52321487428580205</v>
      </c>
      <c r="X70" s="11">
        <v>0.56378583679825245</v>
      </c>
      <c r="Y70" s="11">
        <v>0.56073519204804056</v>
      </c>
      <c r="Z70" s="11">
        <v>0.55450900676309212</v>
      </c>
      <c r="AA70" s="11">
        <v>0.55932632677516836</v>
      </c>
      <c r="AB70" s="11">
        <v>0.56362576972280898</v>
      </c>
      <c r="AC70" s="11">
        <v>0.56232691161940718</v>
      </c>
      <c r="AD70" s="11">
        <v>0.5601665200470004</v>
      </c>
      <c r="AE70" s="11">
        <v>0.56334519311045084</v>
      </c>
      <c r="AF70" s="11">
        <v>0.5620463302591503</v>
      </c>
      <c r="AG70" s="11">
        <v>0.56220861868788929</v>
      </c>
      <c r="AH70" s="11">
        <v>0.56275895372442364</v>
      </c>
      <c r="AI70" s="11">
        <v>0.56356917482586433</v>
      </c>
      <c r="AJ70" s="11">
        <v>0.55907112890572486</v>
      </c>
      <c r="AK70" s="11">
        <v>0.56578736504650595</v>
      </c>
      <c r="AL70" s="11">
        <v>0.5679891726258337</v>
      </c>
      <c r="AM70" s="11">
        <v>0.56010783232284811</v>
      </c>
      <c r="AN70" s="11">
        <v>0.55580496438351468</v>
      </c>
      <c r="AO70" s="11">
        <v>0.55603497735815866</v>
      </c>
    </row>
    <row r="71" spans="1:41" s="11" customFormat="1" x14ac:dyDescent="0.35">
      <c r="A71" s="11" t="s">
        <v>20</v>
      </c>
      <c r="B71" s="11">
        <v>1.4650910590183726</v>
      </c>
      <c r="C71" s="11">
        <v>1.4620038175564896</v>
      </c>
      <c r="D71" s="11">
        <v>1.4658520862970885</v>
      </c>
      <c r="E71" s="11">
        <v>1.444536541296662</v>
      </c>
      <c r="F71" s="11">
        <v>1.4722663363485475</v>
      </c>
      <c r="G71" s="11">
        <v>1.4629598081747552</v>
      </c>
      <c r="H71" s="11">
        <v>1.5238280925849919</v>
      </c>
      <c r="I71" s="11">
        <v>1.5130313480238722</v>
      </c>
      <c r="J71" s="11">
        <v>1.4882391225244864</v>
      </c>
      <c r="K71" s="11">
        <v>1.475173366506416</v>
      </c>
      <c r="L71" s="11">
        <v>1.5296527286863839</v>
      </c>
      <c r="M71" s="11">
        <v>1.4979335873399335</v>
      </c>
      <c r="N71" s="11">
        <v>1.4580404188119853</v>
      </c>
      <c r="O71" s="11">
        <v>1.447936507288073</v>
      </c>
      <c r="P71" s="11">
        <v>1.4602813538164559</v>
      </c>
      <c r="Q71" s="11">
        <v>1.4549474274546692</v>
      </c>
      <c r="R71" s="11">
        <v>1.4586098481303615</v>
      </c>
      <c r="S71" s="11">
        <v>1.4606554900994768</v>
      </c>
      <c r="T71" s="11">
        <v>1.4566881485538068</v>
      </c>
      <c r="U71" s="11">
        <v>1.4510230339373513</v>
      </c>
      <c r="V71" s="11">
        <v>1.4426140859080891</v>
      </c>
      <c r="W71" s="11">
        <v>1.3467179391585413</v>
      </c>
      <c r="X71" s="11">
        <v>1.4362084110870563</v>
      </c>
      <c r="Y71" s="11">
        <v>1.4352475936213045</v>
      </c>
      <c r="Z71" s="11">
        <v>1.4339414781943036</v>
      </c>
      <c r="AA71" s="11">
        <v>1.4424622610173938</v>
      </c>
      <c r="AB71" s="11">
        <v>1.4423163552449352</v>
      </c>
      <c r="AC71" s="11">
        <v>1.4415756830135267</v>
      </c>
      <c r="AD71" s="11">
        <v>1.432369786555924</v>
      </c>
      <c r="AE71" s="11">
        <v>1.4408653649931844</v>
      </c>
      <c r="AF71" s="11">
        <v>1.4408986710558822</v>
      </c>
      <c r="AG71" s="11">
        <v>1.4480441217861002</v>
      </c>
      <c r="AH71" s="11">
        <v>1.4421498692043366</v>
      </c>
      <c r="AI71" s="11">
        <v>1.4479351168445755</v>
      </c>
      <c r="AJ71" s="11">
        <v>1.4428828585547173</v>
      </c>
      <c r="AK71" s="11">
        <v>1.4455924995096785</v>
      </c>
      <c r="AL71" s="11">
        <v>1.4404407142972104</v>
      </c>
      <c r="AM71" s="11">
        <v>1.4538872127825961</v>
      </c>
      <c r="AN71" s="11">
        <v>1.444309390734825</v>
      </c>
      <c r="AO71" s="11">
        <v>1.4316434712825215</v>
      </c>
    </row>
    <row r="72" spans="1:41" s="11" customFormat="1" x14ac:dyDescent="0.35">
      <c r="A72" s="11" t="s">
        <v>21</v>
      </c>
      <c r="B72" s="11">
        <v>0</v>
      </c>
      <c r="C72" s="11">
        <v>0</v>
      </c>
      <c r="D72" s="11">
        <v>0</v>
      </c>
      <c r="E72" s="11">
        <v>2.8179431950612788E-2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4.1582959792378915E-3</v>
      </c>
      <c r="M72" s="11">
        <v>0</v>
      </c>
      <c r="N72" s="11">
        <v>0</v>
      </c>
      <c r="O72" s="11">
        <v>7.9331723028452927E-4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3.7197609094086204E-4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</row>
    <row r="73" spans="1:41" s="11" customFormat="1" x14ac:dyDescent="0.35">
      <c r="A73" s="11" t="s">
        <v>22</v>
      </c>
      <c r="B73" s="11">
        <v>0.45223338912798655</v>
      </c>
      <c r="C73" s="11">
        <v>0.45320028059936923</v>
      </c>
      <c r="D73" s="11">
        <v>0.43739155683169711</v>
      </c>
      <c r="E73" s="11">
        <v>0.48479376297975374</v>
      </c>
      <c r="F73" s="11">
        <v>0.42101835989672676</v>
      </c>
      <c r="G73" s="11">
        <v>0.43967291593903057</v>
      </c>
      <c r="H73" s="11">
        <v>0.49575430311075885</v>
      </c>
      <c r="I73" s="11">
        <v>0.46603783488817296</v>
      </c>
      <c r="J73" s="11">
        <v>0.46146516664886977</v>
      </c>
      <c r="K73" s="11">
        <v>0.45631833224219348</v>
      </c>
      <c r="L73" s="11">
        <v>0.48104920091983139</v>
      </c>
      <c r="M73" s="11">
        <v>0.46957432213554162</v>
      </c>
      <c r="N73" s="11">
        <v>0.46941678996916297</v>
      </c>
      <c r="O73" s="11">
        <v>0.46331243044796838</v>
      </c>
      <c r="P73" s="11">
        <v>0.45252315055691406</v>
      </c>
      <c r="Q73" s="11">
        <v>0.47401130154511639</v>
      </c>
      <c r="R73" s="11">
        <v>0.46438260007603138</v>
      </c>
      <c r="S73" s="11">
        <v>0.46158462901926561</v>
      </c>
      <c r="T73" s="11">
        <v>0.45601486918762285</v>
      </c>
      <c r="U73" s="11">
        <v>0.46307562345422926</v>
      </c>
      <c r="V73" s="11">
        <v>0.44381584345851677</v>
      </c>
      <c r="W73" s="11">
        <v>0.44621980232590752</v>
      </c>
      <c r="X73" s="11">
        <v>0.44506481216118227</v>
      </c>
      <c r="Y73" s="11">
        <v>0.44682100818515064</v>
      </c>
      <c r="Z73" s="11">
        <v>0.45583794993165583</v>
      </c>
      <c r="AA73" s="11">
        <v>0.44645474814087682</v>
      </c>
      <c r="AB73" s="11">
        <v>0.45068329912035926</v>
      </c>
      <c r="AC73" s="11">
        <v>0.44636899916975931</v>
      </c>
      <c r="AD73" s="11">
        <v>0.45347159021522754</v>
      </c>
      <c r="AE73" s="11">
        <v>0.44305877712088693</v>
      </c>
      <c r="AF73" s="11">
        <v>0.44904410234212389</v>
      </c>
      <c r="AG73" s="11">
        <v>0.4449838650099468</v>
      </c>
      <c r="AH73" s="11">
        <v>0.44238201744382216</v>
      </c>
      <c r="AI73" s="11">
        <v>0.44047686365978767</v>
      </c>
      <c r="AJ73" s="11">
        <v>0.44216822952063944</v>
      </c>
      <c r="AK73" s="11">
        <v>0.43987774811555658</v>
      </c>
      <c r="AL73" s="11">
        <v>0.45053521755055015</v>
      </c>
      <c r="AM73" s="11">
        <v>0.44503895158189061</v>
      </c>
      <c r="AN73" s="11">
        <v>0.44562032128321716</v>
      </c>
      <c r="AO73" s="11">
        <v>0.46960017826921341</v>
      </c>
    </row>
    <row r="74" spans="1:41" s="11" customFormat="1" x14ac:dyDescent="0.35">
      <c r="A74" s="11" t="s">
        <v>23</v>
      </c>
      <c r="B74" s="11">
        <v>2.1351312687590009E-3</v>
      </c>
      <c r="C74" s="11">
        <v>2.1165430730282105E-3</v>
      </c>
      <c r="D74" s="11">
        <v>3.9472688362096548E-3</v>
      </c>
      <c r="E74" s="11">
        <v>1.4171253407669811E-2</v>
      </c>
      <c r="F74" s="11">
        <v>1.0772308753909793E-3</v>
      </c>
      <c r="G74" s="11">
        <v>1.6164105781405966E-3</v>
      </c>
      <c r="H74" s="11">
        <v>8.5431083669369433E-3</v>
      </c>
      <c r="I74" s="11">
        <v>4.1026979181323755E-3</v>
      </c>
      <c r="J74" s="11">
        <v>0</v>
      </c>
      <c r="K74" s="11">
        <v>2.8332862176259259E-4</v>
      </c>
      <c r="L74" s="11">
        <v>5.7043931912326117E-3</v>
      </c>
      <c r="M74" s="11">
        <v>6.5488861487736751E-4</v>
      </c>
      <c r="N74" s="11">
        <v>4.3646211866575938E-3</v>
      </c>
      <c r="O74" s="11">
        <v>2.7920581002644574E-3</v>
      </c>
      <c r="P74" s="11">
        <v>2.8018207252682205E-3</v>
      </c>
      <c r="Q74" s="11">
        <v>1.2531890615841454E-3</v>
      </c>
      <c r="R74" s="11">
        <v>4.2159667632505659E-3</v>
      </c>
      <c r="S74" s="11">
        <v>2.9365187209626146E-3</v>
      </c>
      <c r="T74" s="11">
        <v>4.5001721810276771E-4</v>
      </c>
      <c r="U74" s="11">
        <v>2.4467127728717325E-3</v>
      </c>
      <c r="V74" s="11">
        <v>2.6238874225281532E-3</v>
      </c>
      <c r="W74" s="11">
        <v>2.0580301954914353E-3</v>
      </c>
      <c r="X74" s="11">
        <v>1.6875320041350686E-3</v>
      </c>
      <c r="Y74" s="11">
        <v>2.8150873874962633E-3</v>
      </c>
      <c r="Z74" s="11">
        <v>3.4630960851735506E-3</v>
      </c>
      <c r="AA74" s="11">
        <v>0</v>
      </c>
      <c r="AB74" s="11">
        <v>2.4233238458674653E-3</v>
      </c>
      <c r="AC74" s="11">
        <v>2.0469371931272334E-3</v>
      </c>
      <c r="AD74" s="11">
        <v>4.5849482883354459E-3</v>
      </c>
      <c r="AE74" s="11">
        <v>6.4606774424915369E-4</v>
      </c>
      <c r="AF74" s="11">
        <v>5.1662365942542051E-3</v>
      </c>
      <c r="AG74" s="11">
        <v>3.3396616720246779E-3</v>
      </c>
      <c r="AH74" s="11">
        <v>3.957046757965931E-3</v>
      </c>
      <c r="AI74" s="11">
        <v>1.517036774634173E-3</v>
      </c>
      <c r="AJ74" s="11">
        <v>6.8185285993234536E-3</v>
      </c>
      <c r="AK74" s="11">
        <v>2.4400864683171569E-3</v>
      </c>
      <c r="AL74" s="11">
        <v>1.9470213039720337E-3</v>
      </c>
      <c r="AM74" s="11">
        <v>5.6121737144761383E-5</v>
      </c>
      <c r="AN74" s="11">
        <v>0</v>
      </c>
      <c r="AO74" s="11">
        <v>0</v>
      </c>
    </row>
    <row r="75" spans="1:41" s="11" customFormat="1" x14ac:dyDescent="0.35">
      <c r="A75" s="11" t="s">
        <v>24</v>
      </c>
      <c r="B75" s="11">
        <v>0.53016717863952023</v>
      </c>
      <c r="C75" s="11">
        <v>0.5348397792645907</v>
      </c>
      <c r="D75" s="11">
        <v>0.53772530288629961</v>
      </c>
      <c r="E75" s="11">
        <v>0.50801841680634918</v>
      </c>
      <c r="F75" s="11">
        <v>0.53925395415856925</v>
      </c>
      <c r="G75" s="11">
        <v>0.5371962530911456</v>
      </c>
      <c r="H75" s="11">
        <v>0.50231004757030984</v>
      </c>
      <c r="I75" s="11">
        <v>0.52662548148739019</v>
      </c>
      <c r="J75" s="11">
        <v>0.53290405069942093</v>
      </c>
      <c r="K75" s="11">
        <v>0.54330098190626763</v>
      </c>
      <c r="L75" s="11">
        <v>0.51715767494156084</v>
      </c>
      <c r="M75" s="11">
        <v>0.52194132647946245</v>
      </c>
      <c r="N75" s="11">
        <v>0.53174797740201463</v>
      </c>
      <c r="O75" s="11">
        <v>0.54105144468537081</v>
      </c>
      <c r="P75" s="11">
        <v>0.53672482480600869</v>
      </c>
      <c r="Q75" s="11">
        <v>0.53026173444648961</v>
      </c>
      <c r="R75" s="11">
        <v>0.52659216306361378</v>
      </c>
      <c r="S75" s="11">
        <v>0.52941247161961702</v>
      </c>
      <c r="T75" s="11">
        <v>0.54067230791193921</v>
      </c>
      <c r="U75" s="11">
        <v>0.5358144824588672</v>
      </c>
      <c r="V75" s="11">
        <v>0.54330296304482306</v>
      </c>
      <c r="W75" s="11">
        <v>0.60043289285499934</v>
      </c>
      <c r="X75" s="11">
        <v>0.54615660741487093</v>
      </c>
      <c r="Y75" s="11">
        <v>0.54771618828623558</v>
      </c>
      <c r="Z75" s="11">
        <v>0.54628772345900334</v>
      </c>
      <c r="AA75" s="11">
        <v>0.54609415142677675</v>
      </c>
      <c r="AB75" s="11">
        <v>0.53453234541528916</v>
      </c>
      <c r="AC75" s="11">
        <v>0.53995369776640023</v>
      </c>
      <c r="AD75" s="11">
        <v>0.5413133193349291</v>
      </c>
      <c r="AE75" s="11">
        <v>0.54408039368223426</v>
      </c>
      <c r="AF75" s="11">
        <v>0.53692171801933852</v>
      </c>
      <c r="AG75" s="11">
        <v>0.53543603936251516</v>
      </c>
      <c r="AH75" s="11">
        <v>0.54154466619443231</v>
      </c>
      <c r="AI75" s="11">
        <v>0.54004173939814082</v>
      </c>
      <c r="AJ75" s="11">
        <v>0.54349711868926776</v>
      </c>
      <c r="AK75" s="11">
        <v>0.5397778864338415</v>
      </c>
      <c r="AL75" s="11">
        <v>0.53269940505398317</v>
      </c>
      <c r="AM75" s="11">
        <v>0.53423304242880743</v>
      </c>
      <c r="AN75" s="11">
        <v>0.53946700277253634</v>
      </c>
      <c r="AO75" s="11">
        <v>0.53613122249419387</v>
      </c>
    </row>
    <row r="76" spans="1:41" s="11" customFormat="1" x14ac:dyDescent="0.35">
      <c r="A76" s="17" t="s">
        <v>412</v>
      </c>
      <c r="B76" s="17">
        <f>SUM(B68:B75)</f>
        <v>2.9999999999999996</v>
      </c>
      <c r="C76" s="17">
        <f t="shared" ref="C76:AO76" si="9">SUM(C68:C75)</f>
        <v>3</v>
      </c>
      <c r="D76" s="17">
        <f t="shared" si="9"/>
        <v>3</v>
      </c>
      <c r="E76" s="17">
        <f t="shared" si="9"/>
        <v>3.0000000000000004</v>
      </c>
      <c r="F76" s="17">
        <f t="shared" si="9"/>
        <v>3</v>
      </c>
      <c r="G76" s="17">
        <f t="shared" si="9"/>
        <v>3</v>
      </c>
      <c r="H76" s="17">
        <f t="shared" si="9"/>
        <v>3</v>
      </c>
      <c r="I76" s="17">
        <f t="shared" si="9"/>
        <v>3</v>
      </c>
      <c r="J76" s="17">
        <f t="shared" si="9"/>
        <v>3</v>
      </c>
      <c r="K76" s="17">
        <f t="shared" si="9"/>
        <v>3</v>
      </c>
      <c r="L76" s="17">
        <f t="shared" si="9"/>
        <v>3</v>
      </c>
      <c r="M76" s="17">
        <f t="shared" si="9"/>
        <v>3.0000000000000004</v>
      </c>
      <c r="N76" s="17">
        <f t="shared" si="9"/>
        <v>2.9999999999999996</v>
      </c>
      <c r="O76" s="17">
        <f t="shared" si="9"/>
        <v>3</v>
      </c>
      <c r="P76" s="17">
        <f t="shared" si="9"/>
        <v>3</v>
      </c>
      <c r="Q76" s="17">
        <f t="shared" si="9"/>
        <v>3.0000000000000004</v>
      </c>
      <c r="R76" s="17">
        <f t="shared" si="9"/>
        <v>3</v>
      </c>
      <c r="S76" s="17">
        <f t="shared" si="9"/>
        <v>3</v>
      </c>
      <c r="T76" s="17">
        <f t="shared" si="9"/>
        <v>3</v>
      </c>
      <c r="U76" s="17">
        <f t="shared" si="9"/>
        <v>2.9999999999999996</v>
      </c>
      <c r="V76" s="17">
        <f t="shared" si="9"/>
        <v>3.0000000000000004</v>
      </c>
      <c r="W76" s="17">
        <f t="shared" si="9"/>
        <v>3</v>
      </c>
      <c r="X76" s="17">
        <f t="shared" si="9"/>
        <v>3</v>
      </c>
      <c r="Y76" s="17">
        <f t="shared" si="9"/>
        <v>3</v>
      </c>
      <c r="Z76" s="17">
        <f t="shared" si="9"/>
        <v>3</v>
      </c>
      <c r="AA76" s="17">
        <f t="shared" si="9"/>
        <v>3</v>
      </c>
      <c r="AB76" s="17">
        <f t="shared" si="9"/>
        <v>3.0000000000000004</v>
      </c>
      <c r="AC76" s="17">
        <f t="shared" si="9"/>
        <v>2.9999999999999996</v>
      </c>
      <c r="AD76" s="17">
        <f t="shared" si="9"/>
        <v>3</v>
      </c>
      <c r="AE76" s="17">
        <f t="shared" si="9"/>
        <v>3</v>
      </c>
      <c r="AF76" s="17">
        <f t="shared" si="9"/>
        <v>3.0000000000000004</v>
      </c>
      <c r="AG76" s="17">
        <f t="shared" si="9"/>
        <v>3.0000000000000004</v>
      </c>
      <c r="AH76" s="17">
        <f t="shared" si="9"/>
        <v>3</v>
      </c>
      <c r="AI76" s="17">
        <f t="shared" si="9"/>
        <v>3</v>
      </c>
      <c r="AJ76" s="17">
        <f t="shared" si="9"/>
        <v>3</v>
      </c>
      <c r="AK76" s="17">
        <f t="shared" si="9"/>
        <v>3</v>
      </c>
      <c r="AL76" s="17">
        <f t="shared" si="9"/>
        <v>3.0000000000000004</v>
      </c>
      <c r="AM76" s="17">
        <f t="shared" si="9"/>
        <v>3</v>
      </c>
      <c r="AN76" s="17">
        <f t="shared" si="9"/>
        <v>3</v>
      </c>
      <c r="AO76" s="17">
        <f t="shared" si="9"/>
        <v>3</v>
      </c>
    </row>
    <row r="77" spans="1:41" s="11" customFormat="1" x14ac:dyDescent="0.35">
      <c r="A77" s="11" t="s">
        <v>257</v>
      </c>
      <c r="B77" s="11">
        <f>B75/(B75+B73)</f>
        <v>0.53966497580953021</v>
      </c>
      <c r="C77" s="11">
        <f t="shared" ref="C77:AO77" si="10">C75/(C75+C73)</f>
        <v>0.54131386063256492</v>
      </c>
      <c r="D77" s="11">
        <f t="shared" si="10"/>
        <v>0.55144703686264795</v>
      </c>
      <c r="E77" s="11">
        <f t="shared" si="10"/>
        <v>0.51169639852303139</v>
      </c>
      <c r="F77" s="11">
        <f t="shared" si="10"/>
        <v>0.56156357552501202</v>
      </c>
      <c r="G77" s="11">
        <f t="shared" si="10"/>
        <v>0.54991627346010674</v>
      </c>
      <c r="H77" s="11">
        <f t="shared" si="10"/>
        <v>0.50328422934607242</v>
      </c>
      <c r="I77" s="11">
        <f t="shared" si="10"/>
        <v>0.5305177221721239</v>
      </c>
      <c r="J77" s="11">
        <f t="shared" si="10"/>
        <v>0.53592170936317751</v>
      </c>
      <c r="K77" s="11">
        <f t="shared" si="10"/>
        <v>0.54350788766930314</v>
      </c>
      <c r="L77" s="11">
        <f t="shared" si="10"/>
        <v>0.51808666865301345</v>
      </c>
      <c r="M77" s="11">
        <f t="shared" si="10"/>
        <v>0.52640755313194987</v>
      </c>
      <c r="N77" s="11">
        <f t="shared" si="10"/>
        <v>0.53112933528240236</v>
      </c>
      <c r="O77" s="11">
        <f t="shared" si="10"/>
        <v>0.5387006224348132</v>
      </c>
      <c r="P77" s="11">
        <f t="shared" si="10"/>
        <v>0.54255842637342966</v>
      </c>
      <c r="Q77" s="11">
        <f t="shared" si="10"/>
        <v>0.52800554773724073</v>
      </c>
      <c r="R77" s="11">
        <f t="shared" si="10"/>
        <v>0.53138806622606993</v>
      </c>
      <c r="S77" s="11">
        <f t="shared" si="10"/>
        <v>0.53422201869037944</v>
      </c>
      <c r="T77" s="11">
        <f t="shared" si="10"/>
        <v>0.54246941300613305</v>
      </c>
      <c r="U77" s="11">
        <f t="shared" si="10"/>
        <v>0.53640984056907171</v>
      </c>
      <c r="V77" s="11">
        <f t="shared" si="10"/>
        <v>0.55039267762444843</v>
      </c>
      <c r="W77" s="11">
        <f t="shared" si="10"/>
        <v>0.57366965720297358</v>
      </c>
      <c r="X77" s="11">
        <f t="shared" si="10"/>
        <v>0.55099354859428173</v>
      </c>
      <c r="Y77" s="11">
        <f t="shared" si="10"/>
        <v>0.5507246890609323</v>
      </c>
      <c r="Z77" s="11">
        <f t="shared" si="10"/>
        <v>0.54512895733990807</v>
      </c>
      <c r="AA77" s="11">
        <f t="shared" si="10"/>
        <v>0.55019369994229106</v>
      </c>
      <c r="AB77" s="11">
        <f t="shared" si="10"/>
        <v>0.54255365145691004</v>
      </c>
      <c r="AC77" s="11">
        <f t="shared" si="10"/>
        <v>0.5474412172037334</v>
      </c>
      <c r="AD77" s="11">
        <f t="shared" si="10"/>
        <v>0.54415111662651972</v>
      </c>
      <c r="AE77" s="11">
        <f t="shared" si="10"/>
        <v>0.5511688825392056</v>
      </c>
      <c r="AF77" s="11">
        <f t="shared" si="10"/>
        <v>0.54456423025140877</v>
      </c>
      <c r="AG77" s="11">
        <f t="shared" si="10"/>
        <v>0.54612930334705112</v>
      </c>
      <c r="AH77" s="11">
        <f t="shared" si="10"/>
        <v>0.55039127935017351</v>
      </c>
      <c r="AI77" s="11">
        <f t="shared" si="10"/>
        <v>0.55077153836135373</v>
      </c>
      <c r="AJ77" s="11">
        <f t="shared" si="10"/>
        <v>0.55140126380249366</v>
      </c>
      <c r="AK77" s="11">
        <f t="shared" si="10"/>
        <v>0.55098737494846084</v>
      </c>
      <c r="AL77" s="11">
        <f t="shared" si="10"/>
        <v>0.54178259472077206</v>
      </c>
      <c r="AM77" s="11">
        <f t="shared" si="10"/>
        <v>0.54554101995790483</v>
      </c>
      <c r="AN77" s="11">
        <f t="shared" si="10"/>
        <v>0.54763368647509247</v>
      </c>
      <c r="AO77" s="11">
        <f t="shared" si="10"/>
        <v>0.53307595058406232</v>
      </c>
    </row>
    <row r="78" spans="1:41" s="11" customFormat="1" x14ac:dyDescent="0.35">
      <c r="A78" s="11" t="s">
        <v>256</v>
      </c>
      <c r="B78" s="11">
        <f>B71/(B71+B70)</f>
        <v>0.72976324546630189</v>
      </c>
      <c r="C78" s="11">
        <f t="shared" ref="C78:AO78" si="11">C71/(C71+C70)</f>
        <v>0.72952258066493891</v>
      </c>
      <c r="D78" s="11">
        <f t="shared" si="11"/>
        <v>0.72776058624924478</v>
      </c>
      <c r="E78" s="11">
        <f t="shared" si="11"/>
        <v>0.73781638539719652</v>
      </c>
      <c r="F78" s="11">
        <f t="shared" si="11"/>
        <v>0.72455635534112628</v>
      </c>
      <c r="G78" s="11">
        <f t="shared" si="11"/>
        <v>0.72590953334468911</v>
      </c>
      <c r="H78" s="11">
        <f t="shared" si="11"/>
        <v>0.76953849864500334</v>
      </c>
      <c r="I78" s="11">
        <f t="shared" si="11"/>
        <v>0.75703416007414936</v>
      </c>
      <c r="J78" s="11">
        <f t="shared" si="11"/>
        <v>0.7442810441807598</v>
      </c>
      <c r="K78" s="11">
        <f t="shared" si="11"/>
        <v>0.74093673340068589</v>
      </c>
      <c r="L78" s="11">
        <f t="shared" si="11"/>
        <v>0.76943560450130588</v>
      </c>
      <c r="M78" s="11">
        <f t="shared" si="11"/>
        <v>0.74797681192662924</v>
      </c>
      <c r="N78" s="11">
        <f t="shared" si="11"/>
        <v>0.73383387172801584</v>
      </c>
      <c r="O78" s="11">
        <f t="shared" si="11"/>
        <v>0.72947770098231701</v>
      </c>
      <c r="P78" s="11">
        <f t="shared" si="11"/>
        <v>0.72982565433871072</v>
      </c>
      <c r="Q78" s="11">
        <f t="shared" si="11"/>
        <v>0.73299632303165008</v>
      </c>
      <c r="R78" s="11">
        <f t="shared" si="11"/>
        <v>0.73006347678460537</v>
      </c>
      <c r="S78" s="11">
        <f t="shared" si="11"/>
        <v>0.73039475728106684</v>
      </c>
      <c r="T78" s="11">
        <f t="shared" si="11"/>
        <v>0.72972310722664258</v>
      </c>
      <c r="U78" s="11">
        <f t="shared" si="11"/>
        <v>0.72914657477990963</v>
      </c>
      <c r="V78" s="11">
        <f t="shared" si="11"/>
        <v>0.71945544189529509</v>
      </c>
      <c r="W78" s="11">
        <f t="shared" si="11"/>
        <v>0.72019589659905447</v>
      </c>
      <c r="X78" s="11">
        <f t="shared" si="11"/>
        <v>0.71810627085834344</v>
      </c>
      <c r="Y78" s="11">
        <f t="shared" si="11"/>
        <v>0.71906812219324823</v>
      </c>
      <c r="Z78" s="11">
        <f t="shared" si="11"/>
        <v>0.72113511955266363</v>
      </c>
      <c r="AA78" s="11">
        <f t="shared" si="11"/>
        <v>0.72058671420843912</v>
      </c>
      <c r="AB78" s="11">
        <f t="shared" si="11"/>
        <v>0.71902191857510733</v>
      </c>
      <c r="AC78" s="11">
        <f t="shared" si="11"/>
        <v>0.71938410922492368</v>
      </c>
      <c r="AD78" s="11">
        <f t="shared" si="11"/>
        <v>0.71886759694631197</v>
      </c>
      <c r="AE78" s="11">
        <f t="shared" si="11"/>
        <v>0.7189191570552933</v>
      </c>
      <c r="AF78" s="11">
        <f t="shared" si="11"/>
        <v>0.71939003323099782</v>
      </c>
      <c r="AG78" s="11">
        <f t="shared" si="11"/>
        <v>0.72032938576901107</v>
      </c>
      <c r="AH78" s="11">
        <f t="shared" si="11"/>
        <v>0.71930945323371454</v>
      </c>
      <c r="AI78" s="11">
        <f t="shared" si="11"/>
        <v>0.71982700849330428</v>
      </c>
      <c r="AJ78" s="11">
        <f t="shared" si="11"/>
        <v>0.72073727348003203</v>
      </c>
      <c r="AK78" s="11">
        <f t="shared" si="11"/>
        <v>0.71870685641404275</v>
      </c>
      <c r="AL78" s="11">
        <f t="shared" si="11"/>
        <v>0.71719741061212516</v>
      </c>
      <c r="AM78" s="11">
        <f t="shared" si="11"/>
        <v>0.72189214979249205</v>
      </c>
      <c r="AN78" s="11">
        <f t="shared" si="11"/>
        <v>0.72211340668537449</v>
      </c>
      <c r="AO78" s="11">
        <f t="shared" si="11"/>
        <v>0.7202590903280075</v>
      </c>
    </row>
    <row r="79" spans="1:41" s="11" customFormat="1" x14ac:dyDescent="0.35">
      <c r="A79" s="11" t="s">
        <v>258</v>
      </c>
      <c r="B79" s="11">
        <f>B71/(B71+B70+B72)</f>
        <v>0.72976324546630189</v>
      </c>
      <c r="C79" s="11">
        <f t="shared" ref="C79:AO79" si="12">C71/(C71+C70+C72)</f>
        <v>0.72952258066493891</v>
      </c>
      <c r="D79" s="11">
        <f t="shared" si="12"/>
        <v>0.72776058624924478</v>
      </c>
      <c r="E79" s="11">
        <f t="shared" si="12"/>
        <v>0.72734765440149074</v>
      </c>
      <c r="F79" s="11">
        <f t="shared" si="12"/>
        <v>0.72455635534112628</v>
      </c>
      <c r="G79" s="11">
        <f t="shared" si="12"/>
        <v>0.72590953334468911</v>
      </c>
      <c r="H79" s="11">
        <f t="shared" si="12"/>
        <v>0.76953849864500334</v>
      </c>
      <c r="I79" s="11">
        <f t="shared" si="12"/>
        <v>0.75703416007414936</v>
      </c>
      <c r="J79" s="11">
        <f t="shared" si="12"/>
        <v>0.7442810441807598</v>
      </c>
      <c r="K79" s="11">
        <f t="shared" si="12"/>
        <v>0.74093673340068589</v>
      </c>
      <c r="L79" s="11">
        <f t="shared" si="12"/>
        <v>0.76782955230882843</v>
      </c>
      <c r="M79" s="11">
        <f t="shared" si="12"/>
        <v>0.74797681192662924</v>
      </c>
      <c r="N79" s="11">
        <f t="shared" si="12"/>
        <v>0.73383387172801584</v>
      </c>
      <c r="O79" s="11">
        <f t="shared" si="12"/>
        <v>0.72918626184868629</v>
      </c>
      <c r="P79" s="11">
        <f t="shared" si="12"/>
        <v>0.72982565433871072</v>
      </c>
      <c r="Q79" s="11">
        <f t="shared" si="12"/>
        <v>0.73299632303165008</v>
      </c>
      <c r="R79" s="11">
        <f t="shared" si="12"/>
        <v>0.73006347678460537</v>
      </c>
      <c r="S79" s="11">
        <f t="shared" si="12"/>
        <v>0.73039475728106684</v>
      </c>
      <c r="T79" s="11">
        <f t="shared" si="12"/>
        <v>0.72972310722664258</v>
      </c>
      <c r="U79" s="11">
        <f t="shared" si="12"/>
        <v>0.72914657477990963</v>
      </c>
      <c r="V79" s="11">
        <f t="shared" si="12"/>
        <v>0.71945544189529509</v>
      </c>
      <c r="W79" s="11">
        <f t="shared" si="12"/>
        <v>0.72019589659905447</v>
      </c>
      <c r="X79" s="11">
        <f t="shared" si="12"/>
        <v>0.71810627085834344</v>
      </c>
      <c r="Y79" s="11">
        <f t="shared" si="12"/>
        <v>0.71906812219324823</v>
      </c>
      <c r="Z79" s="11">
        <f t="shared" si="12"/>
        <v>0.72100024324868728</v>
      </c>
      <c r="AA79" s="11">
        <f t="shared" si="12"/>
        <v>0.72058671420843912</v>
      </c>
      <c r="AB79" s="11">
        <f t="shared" si="12"/>
        <v>0.71902191857510733</v>
      </c>
      <c r="AC79" s="11">
        <f t="shared" si="12"/>
        <v>0.71938410922492368</v>
      </c>
      <c r="AD79" s="11">
        <f t="shared" si="12"/>
        <v>0.71886759694631197</v>
      </c>
      <c r="AE79" s="11">
        <f t="shared" si="12"/>
        <v>0.7189191570552933</v>
      </c>
      <c r="AF79" s="11">
        <f t="shared" si="12"/>
        <v>0.71939003323099782</v>
      </c>
      <c r="AG79" s="11">
        <f t="shared" si="12"/>
        <v>0.72032938576901107</v>
      </c>
      <c r="AH79" s="11">
        <f t="shared" si="12"/>
        <v>0.71930945323371454</v>
      </c>
      <c r="AI79" s="11">
        <f t="shared" si="12"/>
        <v>0.71982700849330428</v>
      </c>
      <c r="AJ79" s="11">
        <f t="shared" si="12"/>
        <v>0.72073727348003203</v>
      </c>
      <c r="AK79" s="11">
        <f t="shared" si="12"/>
        <v>0.71870685641404275</v>
      </c>
      <c r="AL79" s="11">
        <f t="shared" si="12"/>
        <v>0.71719741061212516</v>
      </c>
      <c r="AM79" s="11">
        <f t="shared" si="12"/>
        <v>0.72189214979249205</v>
      </c>
      <c r="AN79" s="11">
        <f t="shared" si="12"/>
        <v>0.72211340668537449</v>
      </c>
      <c r="AO79" s="11">
        <f t="shared" si="12"/>
        <v>0.7202590903280075</v>
      </c>
    </row>
    <row r="81" spans="1:46" x14ac:dyDescent="0.35">
      <c r="B81" s="1" t="s">
        <v>279</v>
      </c>
      <c r="C81" s="1" t="s">
        <v>279</v>
      </c>
      <c r="D81" s="1" t="s">
        <v>279</v>
      </c>
      <c r="E81" s="1" t="s">
        <v>279</v>
      </c>
      <c r="F81" s="1" t="s">
        <v>279</v>
      </c>
      <c r="G81" s="1" t="s">
        <v>279</v>
      </c>
      <c r="H81" s="1" t="s">
        <v>279</v>
      </c>
      <c r="I81" s="1" t="s">
        <v>279</v>
      </c>
      <c r="J81" s="1" t="s">
        <v>279</v>
      </c>
      <c r="K81" s="1" t="s">
        <v>279</v>
      </c>
      <c r="L81" s="1" t="s">
        <v>279</v>
      </c>
      <c r="M81" s="1" t="s">
        <v>279</v>
      </c>
      <c r="N81" s="1" t="s">
        <v>279</v>
      </c>
      <c r="O81" s="1" t="s">
        <v>279</v>
      </c>
      <c r="P81" s="1" t="s">
        <v>279</v>
      </c>
      <c r="Q81" s="1" t="s">
        <v>279</v>
      </c>
      <c r="R81" s="1" t="s">
        <v>279</v>
      </c>
      <c r="S81" s="1" t="s">
        <v>279</v>
      </c>
      <c r="T81" s="1" t="s">
        <v>279</v>
      </c>
      <c r="U81" s="1" t="s">
        <v>279</v>
      </c>
      <c r="V81" s="1" t="s">
        <v>279</v>
      </c>
      <c r="W81" s="1" t="s">
        <v>279</v>
      </c>
      <c r="X81" s="1" t="s">
        <v>0</v>
      </c>
      <c r="Y81" s="1" t="s">
        <v>279</v>
      </c>
      <c r="Z81" s="1" t="s">
        <v>279</v>
      </c>
      <c r="AA81" s="1" t="s">
        <v>0</v>
      </c>
      <c r="AB81" s="1" t="s">
        <v>279</v>
      </c>
      <c r="AC81" s="1" t="s">
        <v>279</v>
      </c>
      <c r="AD81" s="1" t="s">
        <v>0</v>
      </c>
    </row>
    <row r="82" spans="1:46" ht="14.5" x14ac:dyDescent="0.35">
      <c r="A82" s="1" t="s">
        <v>143</v>
      </c>
      <c r="B82" s="1" t="s">
        <v>144</v>
      </c>
      <c r="C82" s="1" t="s">
        <v>145</v>
      </c>
      <c r="D82" s="1" t="s">
        <v>146</v>
      </c>
      <c r="E82" s="1" t="s">
        <v>147</v>
      </c>
      <c r="F82" s="1" t="s">
        <v>148</v>
      </c>
      <c r="G82" s="1" t="s">
        <v>149</v>
      </c>
      <c r="H82" s="1" t="s">
        <v>150</v>
      </c>
      <c r="I82" s="1" t="s">
        <v>151</v>
      </c>
      <c r="J82" s="1" t="s">
        <v>152</v>
      </c>
      <c r="K82" s="1" t="s">
        <v>153</v>
      </c>
      <c r="L82" s="1" t="s">
        <v>154</v>
      </c>
      <c r="M82" s="1" t="s">
        <v>155</v>
      </c>
      <c r="N82" s="1" t="s">
        <v>156</v>
      </c>
      <c r="O82" s="1" t="s">
        <v>157</v>
      </c>
      <c r="P82" s="1" t="s">
        <v>158</v>
      </c>
      <c r="Q82" s="1" t="s">
        <v>159</v>
      </c>
      <c r="R82" s="1" t="s">
        <v>160</v>
      </c>
      <c r="S82" s="1" t="s">
        <v>161</v>
      </c>
      <c r="T82" s="1" t="s">
        <v>162</v>
      </c>
      <c r="U82" s="1" t="s">
        <v>163</v>
      </c>
      <c r="V82" s="1" t="s">
        <v>164</v>
      </c>
      <c r="W82" s="1" t="s">
        <v>165</v>
      </c>
      <c r="X82" s="1" t="s">
        <v>166</v>
      </c>
      <c r="Y82" s="1" t="s">
        <v>167</v>
      </c>
      <c r="Z82" s="1" t="s">
        <v>168</v>
      </c>
      <c r="AA82" s="1" t="s">
        <v>169</v>
      </c>
      <c r="AB82" s="1" t="s">
        <v>170</v>
      </c>
      <c r="AC82" s="1" t="s">
        <v>171</v>
      </c>
      <c r="AD82" s="1" t="s">
        <v>172</v>
      </c>
      <c r="AH82" s="1" t="s">
        <v>280</v>
      </c>
      <c r="AL82" s="1" t="s">
        <v>283</v>
      </c>
      <c r="AP82" s="1" t="s">
        <v>279</v>
      </c>
      <c r="AT82"/>
    </row>
    <row r="83" spans="1:46" ht="14.5" x14ac:dyDescent="0.35">
      <c r="A83" s="1" t="s">
        <v>8</v>
      </c>
      <c r="B83" s="1">
        <v>3.3000000000000002E-2</v>
      </c>
      <c r="C83" s="1">
        <v>0.03</v>
      </c>
      <c r="D83" s="1">
        <v>5.1999999999999998E-2</v>
      </c>
      <c r="E83" s="1">
        <v>3.6999999999999998E-2</v>
      </c>
      <c r="F83" s="1">
        <v>8.2000000000000003E-2</v>
      </c>
      <c r="G83" s="1">
        <v>7.0999999999999994E-2</v>
      </c>
      <c r="H83" s="1" t="s">
        <v>411</v>
      </c>
      <c r="I83" s="1">
        <v>0.03</v>
      </c>
      <c r="J83" s="1" t="s">
        <v>411</v>
      </c>
      <c r="K83" s="1" t="s">
        <v>411</v>
      </c>
      <c r="L83" s="1" t="s">
        <v>411</v>
      </c>
      <c r="M83" s="1" t="s">
        <v>411</v>
      </c>
      <c r="N83" s="1">
        <v>2.5999999999999999E-2</v>
      </c>
      <c r="O83" s="1">
        <v>1.9E-2</v>
      </c>
      <c r="P83" s="1">
        <v>1.9E-2</v>
      </c>
      <c r="Q83" s="1">
        <v>1.4999999999999999E-2</v>
      </c>
      <c r="R83" s="1">
        <v>2.1999999999999999E-2</v>
      </c>
      <c r="S83" s="1" t="s">
        <v>411</v>
      </c>
      <c r="T83" s="1">
        <v>1.4999999999999999E-2</v>
      </c>
      <c r="U83" s="1" t="s">
        <v>411</v>
      </c>
      <c r="V83" s="1" t="s">
        <v>411</v>
      </c>
      <c r="W83" s="1">
        <v>1.9E-2</v>
      </c>
      <c r="X83" s="1">
        <v>1.5</v>
      </c>
      <c r="Y83" s="1" t="s">
        <v>411</v>
      </c>
      <c r="Z83" s="1" t="s">
        <v>411</v>
      </c>
      <c r="AA83" s="1">
        <v>0.4</v>
      </c>
      <c r="AB83" s="1">
        <v>0.03</v>
      </c>
      <c r="AC83" s="1">
        <v>7.0000000000000001E-3</v>
      </c>
      <c r="AD83" s="1">
        <v>2.7903313408452007E-2</v>
      </c>
      <c r="AH83" s="1" t="s">
        <v>268</v>
      </c>
      <c r="AI83" s="1" t="s">
        <v>270</v>
      </c>
      <c r="AJ83" s="1" t="s">
        <v>249</v>
      </c>
      <c r="AK83" s="1" t="s">
        <v>250</v>
      </c>
      <c r="AL83" s="1" t="s">
        <v>284</v>
      </c>
      <c r="AM83" s="1" t="s">
        <v>272</v>
      </c>
      <c r="AN83" s="1" t="s">
        <v>249</v>
      </c>
      <c r="AO83" s="1" t="s">
        <v>250</v>
      </c>
      <c r="AR83" s="7"/>
    </row>
    <row r="84" spans="1:46" ht="14.5" x14ac:dyDescent="0.35">
      <c r="A84" s="1" t="s">
        <v>9</v>
      </c>
      <c r="B84" s="1">
        <v>0.17299999999999999</v>
      </c>
      <c r="C84" s="1">
        <v>0.2</v>
      </c>
      <c r="D84" s="1">
        <v>0.23200000000000001</v>
      </c>
      <c r="E84" s="1">
        <v>0.247</v>
      </c>
      <c r="F84" s="1">
        <v>0.153</v>
      </c>
      <c r="G84" s="1">
        <v>0.22800000000000001</v>
      </c>
      <c r="H84" s="1">
        <v>0.19600000000000001</v>
      </c>
      <c r="I84" s="1">
        <v>0.218</v>
      </c>
      <c r="J84" s="1">
        <v>0.219</v>
      </c>
      <c r="K84" s="1">
        <v>0.185</v>
      </c>
      <c r="L84" s="1">
        <v>0.217</v>
      </c>
      <c r="M84" s="1">
        <v>0.188</v>
      </c>
      <c r="N84" s="1">
        <v>0.20100000000000001</v>
      </c>
      <c r="O84" s="1">
        <v>0.183</v>
      </c>
      <c r="P84" s="1">
        <v>0.20200000000000001</v>
      </c>
      <c r="Q84" s="1">
        <v>0.23499999999999999</v>
      </c>
      <c r="R84" s="1">
        <v>0.215</v>
      </c>
      <c r="S84" s="1">
        <v>0.22600000000000001</v>
      </c>
      <c r="T84" s="1">
        <v>0.21299999999999999</v>
      </c>
      <c r="U84" s="1">
        <v>0.17199999999999999</v>
      </c>
      <c r="V84" s="1">
        <v>0.20799999999999999</v>
      </c>
      <c r="W84" s="1">
        <v>0.217</v>
      </c>
      <c r="X84" s="1">
        <v>8.8186087289510544E-3</v>
      </c>
      <c r="Y84" s="1">
        <v>0.24399999999999999</v>
      </c>
      <c r="Z84" s="1">
        <v>0.2</v>
      </c>
      <c r="AA84" s="1" t="s">
        <v>411</v>
      </c>
      <c r="AB84" s="1">
        <v>0.222</v>
      </c>
      <c r="AC84" s="1">
        <v>0.219</v>
      </c>
      <c r="AD84" s="1" t="s">
        <v>411</v>
      </c>
      <c r="AG84" s="1" t="s">
        <v>8</v>
      </c>
      <c r="AH84" s="1">
        <f>AVERAGE(X83,AA83,AD83)</f>
        <v>0.64263443780281737</v>
      </c>
      <c r="AI84" s="1">
        <f>STDEV(X83,AA83,AD83)</f>
        <v>0.76545461424853301</v>
      </c>
      <c r="AJ84" s="1">
        <f>MIN(X83,AA83,AD83)</f>
        <v>2.7903313408452007E-2</v>
      </c>
      <c r="AK84" s="1">
        <f>MAX(X83,AA83,AD83)</f>
        <v>1.5</v>
      </c>
      <c r="AL84" s="1">
        <f>AVERAGE(H31:Q31)</f>
        <v>3.2970236477356217E-2</v>
      </c>
      <c r="AM84" s="1">
        <f>STDEV(H31:Q31)</f>
        <v>1.9710167617200777E-2</v>
      </c>
      <c r="AN84" s="1">
        <f>MIN(H31:Q31)</f>
        <v>0</v>
      </c>
      <c r="AO84" s="1">
        <f>MAX(H31:Q31)</f>
        <v>6.2213494632162469E-2</v>
      </c>
      <c r="AR84" s="7"/>
    </row>
    <row r="85" spans="1:46" ht="14.5" x14ac:dyDescent="0.35">
      <c r="A85" s="1" t="s">
        <v>10</v>
      </c>
      <c r="B85" s="1">
        <v>11.462999999999999</v>
      </c>
      <c r="C85" s="1">
        <v>11.988</v>
      </c>
      <c r="D85" s="1">
        <v>12.038</v>
      </c>
      <c r="E85" s="1">
        <v>12.170999999999999</v>
      </c>
      <c r="F85" s="1">
        <v>12.191000000000001</v>
      </c>
      <c r="G85" s="1">
        <v>12.144</v>
      </c>
      <c r="H85" s="1">
        <v>12.106999999999999</v>
      </c>
      <c r="I85" s="1">
        <v>12.202999999999999</v>
      </c>
      <c r="J85" s="1">
        <v>12.26</v>
      </c>
      <c r="K85" s="1">
        <v>11.753</v>
      </c>
      <c r="L85" s="1">
        <v>11.625</v>
      </c>
      <c r="M85" s="1">
        <v>11.79</v>
      </c>
      <c r="N85" s="1">
        <v>11.436</v>
      </c>
      <c r="O85" s="1">
        <v>12.06</v>
      </c>
      <c r="P85" s="1">
        <v>12.128</v>
      </c>
      <c r="Q85" s="1">
        <v>12.163</v>
      </c>
      <c r="R85" s="1">
        <v>12.211</v>
      </c>
      <c r="S85" s="1">
        <v>12.141999999999999</v>
      </c>
      <c r="T85" s="1">
        <v>11.832000000000001</v>
      </c>
      <c r="U85" s="1">
        <v>11.773</v>
      </c>
      <c r="V85" s="1">
        <v>11.965999999999999</v>
      </c>
      <c r="W85" s="1">
        <v>11.851000000000001</v>
      </c>
      <c r="X85" s="1" t="s">
        <v>411</v>
      </c>
      <c r="Y85" s="1">
        <v>11.894</v>
      </c>
      <c r="Z85" s="1">
        <v>11.67</v>
      </c>
      <c r="AA85" s="1" t="s">
        <v>411</v>
      </c>
      <c r="AB85" s="1">
        <v>11.477</v>
      </c>
      <c r="AC85" s="1">
        <v>11.371</v>
      </c>
      <c r="AD85" s="1" t="s">
        <v>411</v>
      </c>
      <c r="AG85" s="1" t="s">
        <v>9</v>
      </c>
      <c r="AH85" s="1">
        <f t="shared" ref="AH85:AH106" si="13">AVERAGE(X84,AA84,AD84)</f>
        <v>8.8186087289510544E-3</v>
      </c>
      <c r="AJ85" s="1">
        <f t="shared" ref="AJ85:AJ106" si="14">MIN(X84,AA84,AD84)</f>
        <v>8.8186087289510544E-3</v>
      </c>
      <c r="AK85" s="1">
        <f t="shared" ref="AK85:AK106" si="15">MAX(X84,AA84,AD84)</f>
        <v>8.8186087289510544E-3</v>
      </c>
      <c r="AL85" s="1">
        <f>AVERAGE(H32:Q32)</f>
        <v>2.2710342210092615E-2</v>
      </c>
      <c r="AM85" s="1">
        <f>STDEV(H32:Q32)</f>
        <v>6.7506618439821149E-3</v>
      </c>
      <c r="AN85" s="1">
        <f>MIN(H32:Q32)</f>
        <v>1.8249886495982942E-2</v>
      </c>
      <c r="AO85" s="1">
        <f>MAX(H32:Q32)</f>
        <v>3.0476785963284975E-2</v>
      </c>
      <c r="AR85" s="7"/>
    </row>
    <row r="86" spans="1:46" ht="14.5" x14ac:dyDescent="0.35">
      <c r="A86" s="1" t="s">
        <v>11</v>
      </c>
      <c r="B86" s="1">
        <v>55.997999999999998</v>
      </c>
      <c r="C86" s="1">
        <v>56.268999999999998</v>
      </c>
      <c r="D86" s="1">
        <v>56.615000000000002</v>
      </c>
      <c r="E86" s="1">
        <v>55.052999999999997</v>
      </c>
      <c r="F86" s="1">
        <v>55.216000000000001</v>
      </c>
      <c r="G86" s="1">
        <v>55.866</v>
      </c>
      <c r="H86" s="1">
        <v>55.643999999999998</v>
      </c>
      <c r="I86" s="1">
        <v>56.037999999999997</v>
      </c>
      <c r="J86" s="1">
        <v>55.941000000000003</v>
      </c>
      <c r="K86" s="1">
        <v>54.71</v>
      </c>
      <c r="L86" s="1">
        <v>55.542999999999999</v>
      </c>
      <c r="M86" s="1">
        <v>55.283000000000001</v>
      </c>
      <c r="N86" s="1">
        <v>55.616999999999997</v>
      </c>
      <c r="O86" s="1">
        <v>56.424999999999997</v>
      </c>
      <c r="P86" s="1">
        <v>55.64</v>
      </c>
      <c r="Q86" s="1">
        <v>56.384</v>
      </c>
      <c r="R86" s="1">
        <v>56.098999999999997</v>
      </c>
      <c r="S86" s="1">
        <v>55.826000000000001</v>
      </c>
      <c r="T86" s="1">
        <v>56.115000000000002</v>
      </c>
      <c r="U86" s="1">
        <v>55.570999999999998</v>
      </c>
      <c r="V86" s="1">
        <v>56.301000000000002</v>
      </c>
      <c r="W86" s="1">
        <v>56.207000000000001</v>
      </c>
      <c r="X86" s="1">
        <v>7.4546639122066241</v>
      </c>
      <c r="Y86" s="1">
        <v>55.603999999999999</v>
      </c>
      <c r="Z86" s="1">
        <v>56.128999999999998</v>
      </c>
      <c r="AA86" s="1">
        <v>5.2013682566751616</v>
      </c>
      <c r="AB86" s="1">
        <v>55.670999999999999</v>
      </c>
      <c r="AC86" s="1">
        <v>55.951999999999998</v>
      </c>
      <c r="AD86" s="1">
        <v>1.766279738755012</v>
      </c>
      <c r="AG86" s="1" t="s">
        <v>10</v>
      </c>
      <c r="AH86" s="1" t="s">
        <v>411</v>
      </c>
      <c r="AJ86" s="1">
        <f t="shared" si="14"/>
        <v>0</v>
      </c>
      <c r="AK86" s="1">
        <f t="shared" si="15"/>
        <v>0</v>
      </c>
      <c r="AL86" s="1" t="s">
        <v>411</v>
      </c>
      <c r="AN86" s="1">
        <f>MIN(H33:Q33)</f>
        <v>0</v>
      </c>
      <c r="AO86" s="1">
        <f>MAX(H33:Q33)</f>
        <v>0</v>
      </c>
      <c r="AR86" s="7"/>
    </row>
    <row r="87" spans="1:46" ht="14.5" x14ac:dyDescent="0.35">
      <c r="A87" s="1" t="s">
        <v>422</v>
      </c>
      <c r="B87" s="31">
        <v>20.395</v>
      </c>
      <c r="C87" s="31">
        <v>19.818999999999999</v>
      </c>
      <c r="D87" s="31">
        <v>19.756</v>
      </c>
      <c r="E87" s="31">
        <v>19.882999999999999</v>
      </c>
      <c r="F87" s="31">
        <v>19.533999999999999</v>
      </c>
      <c r="G87" s="31">
        <v>19.417999999999999</v>
      </c>
      <c r="H87" s="31">
        <v>19.045000000000002</v>
      </c>
      <c r="I87" s="31">
        <v>19.483000000000001</v>
      </c>
      <c r="J87" s="31">
        <v>19.172999999999998</v>
      </c>
      <c r="K87" s="31">
        <v>21.512</v>
      </c>
      <c r="L87" s="31">
        <v>21.382000000000001</v>
      </c>
      <c r="M87" s="31">
        <v>22.042000000000002</v>
      </c>
      <c r="N87" s="31">
        <v>22.173999999999999</v>
      </c>
      <c r="O87" s="31">
        <v>18.626999999999999</v>
      </c>
      <c r="P87" s="31">
        <v>19.106999999999999</v>
      </c>
      <c r="Q87" s="31">
        <v>18.887</v>
      </c>
      <c r="R87" s="31">
        <v>19.257999999999999</v>
      </c>
      <c r="S87" s="31">
        <v>19.978999999999999</v>
      </c>
      <c r="T87" s="31">
        <v>19.742000000000001</v>
      </c>
      <c r="U87" s="31">
        <v>20.161000000000001</v>
      </c>
      <c r="V87" s="31">
        <v>20.053999999999998</v>
      </c>
      <c r="W87" s="31">
        <v>20.158000000000001</v>
      </c>
      <c r="X87" s="31">
        <v>85.046000000000006</v>
      </c>
      <c r="Y87" s="31">
        <v>20.553999999999998</v>
      </c>
      <c r="Z87" s="31">
        <v>20.427</v>
      </c>
      <c r="AA87" s="31">
        <v>91.53</v>
      </c>
      <c r="AB87" s="31">
        <v>20.884</v>
      </c>
      <c r="AC87" s="31">
        <v>20.722999999999999</v>
      </c>
      <c r="AD87" s="31">
        <v>100.846</v>
      </c>
      <c r="AR87" s="31"/>
    </row>
    <row r="88" spans="1:46" ht="14.5" x14ac:dyDescent="0.35">
      <c r="A88" s="1" t="s">
        <v>12</v>
      </c>
      <c r="B88" s="1">
        <v>1.8895714419063045</v>
      </c>
      <c r="C88" s="1">
        <v>1.1498731197431398</v>
      </c>
      <c r="D88" s="1">
        <v>1.1444440451582685</v>
      </c>
      <c r="E88" s="1">
        <v>1.5803757891217654</v>
      </c>
      <c r="F88" s="1">
        <v>1.446722754910265</v>
      </c>
      <c r="G88" s="1">
        <v>1.3202964075589259</v>
      </c>
      <c r="H88" s="1">
        <v>0.97687224476057044</v>
      </c>
      <c r="I88" s="1">
        <v>1.166451353941979</v>
      </c>
      <c r="J88" s="1">
        <v>1.2292187029560326</v>
      </c>
      <c r="K88" s="1">
        <v>1.8128255046483601</v>
      </c>
      <c r="L88" s="1">
        <v>1.9926814500694714</v>
      </c>
      <c r="M88" s="1">
        <v>2.3644044482639366</v>
      </c>
      <c r="N88" s="1">
        <v>1.9974065990195151</v>
      </c>
      <c r="O88" s="1">
        <v>0.94354777435208848</v>
      </c>
      <c r="P88" s="1">
        <v>1.4313756475766484</v>
      </c>
      <c r="Q88" s="1">
        <v>0.94274648575122044</v>
      </c>
      <c r="R88" s="1">
        <v>1.1915380812676375</v>
      </c>
      <c r="S88" s="1">
        <v>1.4380133213004247</v>
      </c>
      <c r="T88" s="1">
        <v>1.3026842253346467</v>
      </c>
      <c r="U88" s="1">
        <v>1.8848550318754973</v>
      </c>
      <c r="V88" s="1">
        <v>1.6561432602891384</v>
      </c>
      <c r="W88" s="1">
        <v>1.4064696715317271</v>
      </c>
      <c r="X88" s="1">
        <v>60.418059760347532</v>
      </c>
      <c r="Y88" s="1">
        <v>1.8368520433092965</v>
      </c>
      <c r="Z88" s="1">
        <v>1.7746548329031739</v>
      </c>
      <c r="AA88" s="1">
        <v>66.339520273927008</v>
      </c>
      <c r="AB88" s="1">
        <v>2.2470004274779973</v>
      </c>
      <c r="AC88" s="1">
        <v>2.1949770819824126</v>
      </c>
      <c r="AD88" s="1">
        <v>69.208733494385754</v>
      </c>
      <c r="AG88" s="1" t="s">
        <v>11</v>
      </c>
      <c r="AH88" s="1">
        <f>AVERAGE(X86,AA86,AD86)</f>
        <v>4.8074373025455994</v>
      </c>
      <c r="AI88" s="1">
        <f>STDEV(X86,AA86,AD86)</f>
        <v>2.8645793449754127</v>
      </c>
      <c r="AJ88" s="1">
        <f>MIN(X86,AA86,AD86)</f>
        <v>1.766279738755012</v>
      </c>
      <c r="AK88" s="1">
        <f>MAX(X86,AA86,AD86)</f>
        <v>7.4546639122066241</v>
      </c>
      <c r="AL88" s="1">
        <f>AVERAGE(H34:Q34)</f>
        <v>0.22153796355685484</v>
      </c>
      <c r="AM88" s="1">
        <f>STDEV(H34:Q34)</f>
        <v>0.20658784456501375</v>
      </c>
      <c r="AN88" s="1">
        <f>MIN(H34:Q34)</f>
        <v>6.3064151055782225E-2</v>
      </c>
      <c r="AO88" s="1">
        <f>MAX(H34:Q34)</f>
        <v>0.68677204445409501</v>
      </c>
      <c r="AR88" s="7"/>
    </row>
    <row r="89" spans="1:46" ht="14.5" x14ac:dyDescent="0.35">
      <c r="A89" s="1" t="s">
        <v>13</v>
      </c>
      <c r="B89" s="1">
        <v>18.694742809682914</v>
      </c>
      <c r="C89" s="1">
        <v>18.784331505104028</v>
      </c>
      <c r="D89" s="1">
        <v>18.726216646197386</v>
      </c>
      <c r="E89" s="1">
        <v>18.460960462745735</v>
      </c>
      <c r="F89" s="1">
        <v>18.232222934640703</v>
      </c>
      <c r="G89" s="1">
        <v>18.22998275412272</v>
      </c>
      <c r="H89" s="1">
        <v>18.165999597400933</v>
      </c>
      <c r="I89" s="1">
        <v>18.433414227421785</v>
      </c>
      <c r="J89" s="1">
        <v>18.066935475620468</v>
      </c>
      <c r="K89" s="1">
        <v>19.880799649110379</v>
      </c>
      <c r="L89" s="1">
        <v>19.58896328894873</v>
      </c>
      <c r="M89" s="1">
        <v>19.914482841970369</v>
      </c>
      <c r="N89" s="1">
        <v>20.37671154789281</v>
      </c>
      <c r="O89" s="1">
        <v>17.777985322824659</v>
      </c>
      <c r="P89" s="1">
        <v>17.819032430813142</v>
      </c>
      <c r="Q89" s="1">
        <v>18.03870633113106</v>
      </c>
      <c r="R89" s="1">
        <v>18.18584091393334</v>
      </c>
      <c r="S89" s="1">
        <v>18.685059778906187</v>
      </c>
      <c r="T89" s="1">
        <v>18.569830389623501</v>
      </c>
      <c r="U89" s="1">
        <v>18.464986687363069</v>
      </c>
      <c r="V89" s="1">
        <v>18.563784057880881</v>
      </c>
      <c r="W89" s="1">
        <v>18.892443102308853</v>
      </c>
      <c r="X89" s="1">
        <v>28.967097645137649</v>
      </c>
      <c r="Y89" s="1">
        <v>18.901180305056638</v>
      </c>
      <c r="Z89" s="1">
        <v>18.830146039860502</v>
      </c>
      <c r="AA89" s="1">
        <v>29.477457370629285</v>
      </c>
      <c r="AB89" s="1">
        <v>18.862124272660093</v>
      </c>
      <c r="AC89" s="1">
        <v>18.747935451788614</v>
      </c>
      <c r="AD89" s="1">
        <v>31.523137647361246</v>
      </c>
      <c r="AG89" s="1" t="s">
        <v>12</v>
      </c>
      <c r="AH89" s="1">
        <f t="shared" si="13"/>
        <v>65.322104509553427</v>
      </c>
      <c r="AI89" s="1">
        <f t="shared" ref="AI89:AI106" si="16">STDEV(X88,AA88,AD88)</f>
        <v>4.4827823171300967</v>
      </c>
      <c r="AJ89" s="1">
        <f t="shared" si="14"/>
        <v>60.418059760347532</v>
      </c>
      <c r="AK89" s="1">
        <f t="shared" si="15"/>
        <v>69.208733494385754</v>
      </c>
      <c r="AL89" s="1">
        <f>AVERAGE(H36:Q36)</f>
        <v>71.480240431368713</v>
      </c>
      <c r="AM89" s="1">
        <f>STDEV(H36:Q36)</f>
        <v>0.6946963419393708</v>
      </c>
      <c r="AN89" s="1">
        <f>MIN(H36:Q36)</f>
        <v>70.671974981796183</v>
      </c>
      <c r="AO89" s="1">
        <f>MAX(H36:Q36)</f>
        <v>72.357721852117422</v>
      </c>
      <c r="AR89" s="7"/>
    </row>
    <row r="90" spans="1:46" ht="14.5" x14ac:dyDescent="0.35">
      <c r="A90" s="1" t="s">
        <v>14</v>
      </c>
      <c r="B90" s="1">
        <v>5.0999999999999997E-2</v>
      </c>
      <c r="C90" s="1">
        <v>0.156</v>
      </c>
      <c r="D90" s="1">
        <v>7.5999999999999998E-2</v>
      </c>
      <c r="E90" s="1">
        <v>0.189</v>
      </c>
      <c r="F90" s="1">
        <v>0.112</v>
      </c>
      <c r="G90" s="1">
        <v>0.23</v>
      </c>
      <c r="H90" s="1">
        <v>4.2000000000000003E-2</v>
      </c>
      <c r="I90" s="1">
        <v>4.4999999999999998E-2</v>
      </c>
      <c r="J90" s="1">
        <v>8.8999999999999996E-2</v>
      </c>
      <c r="K90" s="1">
        <v>0.153</v>
      </c>
      <c r="L90" s="1">
        <v>0.26200000000000001</v>
      </c>
      <c r="M90" s="1">
        <v>0.23599999999999999</v>
      </c>
      <c r="N90" s="1">
        <v>0.107</v>
      </c>
      <c r="O90" s="1">
        <v>0.16900000000000001</v>
      </c>
      <c r="P90" s="1" t="s">
        <v>411</v>
      </c>
      <c r="Q90" s="1">
        <v>0.19800000000000001</v>
      </c>
      <c r="R90" s="1">
        <v>0.152</v>
      </c>
      <c r="S90" s="1">
        <v>4.2999999999999997E-2</v>
      </c>
      <c r="T90" s="1">
        <v>8.1000000000000003E-2</v>
      </c>
      <c r="U90" s="1">
        <v>0.13500000000000001</v>
      </c>
      <c r="V90" s="1">
        <v>0.29699999999999999</v>
      </c>
      <c r="W90" s="1">
        <v>8.0000000000000002E-3</v>
      </c>
      <c r="X90" s="1">
        <v>0.71234761621637954</v>
      </c>
      <c r="Y90" s="1">
        <v>9.7000000000000003E-2</v>
      </c>
      <c r="Z90" s="1">
        <v>8.0000000000000002E-3</v>
      </c>
      <c r="AA90" s="1">
        <v>0.61765639159618879</v>
      </c>
      <c r="AB90" s="1">
        <v>0.10299999999999999</v>
      </c>
      <c r="AC90" s="1">
        <v>0.16400000000000001</v>
      </c>
      <c r="AD90" s="1">
        <v>0.25485026246386167</v>
      </c>
      <c r="AG90" s="1" t="s">
        <v>13</v>
      </c>
      <c r="AH90" s="1">
        <f t="shared" si="13"/>
        <v>29.989230887709397</v>
      </c>
      <c r="AI90" s="1">
        <f t="shared" si="16"/>
        <v>1.3526896254611436</v>
      </c>
      <c r="AJ90" s="1">
        <f t="shared" si="14"/>
        <v>28.967097645137649</v>
      </c>
      <c r="AK90" s="1">
        <f t="shared" si="15"/>
        <v>31.523137647361246</v>
      </c>
      <c r="AL90" s="1">
        <f>AVERAGE(H37:Q37)</f>
        <v>31.887008967389693</v>
      </c>
      <c r="AM90" s="1">
        <f>STDEV(H37:Q37)</f>
        <v>0.25736929266869191</v>
      </c>
      <c r="AN90" s="1">
        <f>MIN(H37:Q37)</f>
        <v>31.501956990779735</v>
      </c>
      <c r="AO90" s="1">
        <f>MAX(H37:Q37)</f>
        <v>32.16525017182866</v>
      </c>
      <c r="AR90" s="7"/>
    </row>
    <row r="91" spans="1:46" ht="14.5" x14ac:dyDescent="0.35">
      <c r="A91" s="1" t="s">
        <v>15</v>
      </c>
      <c r="B91" s="1">
        <v>9.56</v>
      </c>
      <c r="C91" s="1">
        <v>9.5660000000000007</v>
      </c>
      <c r="D91" s="1">
        <v>9.8160000000000007</v>
      </c>
      <c r="E91" s="1">
        <v>9.6440000000000001</v>
      </c>
      <c r="F91" s="1">
        <v>9.7989999999999995</v>
      </c>
      <c r="G91" s="1">
        <v>9.9160000000000004</v>
      </c>
      <c r="H91" s="1">
        <v>9.7710000000000008</v>
      </c>
      <c r="I91" s="1">
        <v>9.8719999999999999</v>
      </c>
      <c r="J91" s="1">
        <v>10.026</v>
      </c>
      <c r="K91" s="1">
        <v>8.5730000000000004</v>
      </c>
      <c r="L91" s="1">
        <v>8.9079999999999995</v>
      </c>
      <c r="M91" s="1">
        <v>8.8010000000000002</v>
      </c>
      <c r="N91" s="1">
        <v>8.5190000000000001</v>
      </c>
      <c r="O91" s="1">
        <v>10.109</v>
      </c>
      <c r="P91" s="1">
        <v>10.143000000000001</v>
      </c>
      <c r="Q91" s="1">
        <v>10.023</v>
      </c>
      <c r="R91" s="1">
        <v>9.9619999999999997</v>
      </c>
      <c r="S91" s="1">
        <v>9.6880000000000006</v>
      </c>
      <c r="T91" s="1">
        <v>9.6579999999999995</v>
      </c>
      <c r="U91" s="1">
        <v>9.6039999999999992</v>
      </c>
      <c r="V91" s="1">
        <v>9.7050000000000001</v>
      </c>
      <c r="W91" s="1">
        <v>9.5860000000000003</v>
      </c>
      <c r="X91" s="1">
        <v>2.5505376134955107</v>
      </c>
      <c r="Y91" s="1">
        <v>9.4979999999999993</v>
      </c>
      <c r="Z91" s="1">
        <v>9.5790000000000006</v>
      </c>
      <c r="AA91" s="1">
        <v>1.751650145252283</v>
      </c>
      <c r="AB91" s="1">
        <v>9.4909999999999997</v>
      </c>
      <c r="AC91" s="1">
        <v>9.5060000000000002</v>
      </c>
      <c r="AD91" s="1">
        <v>0.11626380586855004</v>
      </c>
      <c r="AG91" s="1" t="s">
        <v>14</v>
      </c>
      <c r="AH91" s="1">
        <f t="shared" si="13"/>
        <v>0.52828475675881004</v>
      </c>
      <c r="AI91" s="1">
        <f t="shared" si="16"/>
        <v>0.24148793760303716</v>
      </c>
      <c r="AJ91" s="1">
        <f t="shared" si="14"/>
        <v>0.25485026246386167</v>
      </c>
      <c r="AK91" s="1">
        <f t="shared" si="15"/>
        <v>0.71234761621637954</v>
      </c>
      <c r="AL91" s="1">
        <f>AVERAGE(H38:Q38)</f>
        <v>0.17751699778581992</v>
      </c>
      <c r="AM91" s="1">
        <f>STDEV(H38:Q38)</f>
        <v>5.203496420428743E-2</v>
      </c>
      <c r="AN91" s="1">
        <f>MIN(H38:Q38)</f>
        <v>9.605203418938392E-2</v>
      </c>
      <c r="AO91" s="1">
        <f>MAX(H38:Q38)</f>
        <v>0.23714046466796521</v>
      </c>
      <c r="AR91" s="7"/>
    </row>
    <row r="92" spans="1:46" ht="14.5" x14ac:dyDescent="0.35">
      <c r="A92" s="15" t="s">
        <v>413</v>
      </c>
      <c r="B92" s="15">
        <v>97.862314251589211</v>
      </c>
      <c r="C92" s="15">
        <v>98.143204624847158</v>
      </c>
      <c r="D92" s="15">
        <v>98.699660691355646</v>
      </c>
      <c r="E92" s="15">
        <v>97.382336251867486</v>
      </c>
      <c r="F92" s="15">
        <v>97.231945689550969</v>
      </c>
      <c r="G92" s="15">
        <v>98.005279161681642</v>
      </c>
      <c r="H92" s="15">
        <v>96.902871842161503</v>
      </c>
      <c r="I92" s="15">
        <v>98.005865581363764</v>
      </c>
      <c r="J92" s="15">
        <v>97.831154178576497</v>
      </c>
      <c r="K92" s="15">
        <v>97.078625153758736</v>
      </c>
      <c r="L92" s="15">
        <v>98.136644739018209</v>
      </c>
      <c r="M92" s="15">
        <v>98.576887290234311</v>
      </c>
      <c r="N92" s="15">
        <v>98.280118146912329</v>
      </c>
      <c r="O92" s="15">
        <v>97.686533097176735</v>
      </c>
      <c r="P92" s="15">
        <v>97.382408078389787</v>
      </c>
      <c r="Q92" s="15">
        <v>97.999452816882254</v>
      </c>
      <c r="R92" s="15">
        <v>98.038378995200986</v>
      </c>
      <c r="S92" s="15">
        <v>98.048073100206622</v>
      </c>
      <c r="T92" s="15">
        <v>97.786514614958151</v>
      </c>
      <c r="U92" s="15">
        <v>97.604841719238564</v>
      </c>
      <c r="V92" s="15">
        <v>98.696927318170012</v>
      </c>
      <c r="W92" s="15">
        <v>98.186912773840561</v>
      </c>
      <c r="X92" s="15">
        <f>SUM(X83:X91)</f>
        <v>186.65752515613266</v>
      </c>
      <c r="Y92" s="15">
        <v>98.075032348365937</v>
      </c>
      <c r="Z92" s="15">
        <v>98.190800872763646</v>
      </c>
      <c r="AA92" s="15">
        <f>SUM(AA83:AA91)</f>
        <v>195.31765243807993</v>
      </c>
      <c r="AB92" s="15">
        <v>98.103124700138096</v>
      </c>
      <c r="AC92" s="15">
        <v>98.16191253377103</v>
      </c>
      <c r="AD92" s="15">
        <v>102.9</v>
      </c>
      <c r="AR92" s="7"/>
    </row>
    <row r="93" spans="1:46" ht="14.5" x14ac:dyDescent="0.35">
      <c r="A93" s="1" t="s">
        <v>316</v>
      </c>
      <c r="AG93" s="1" t="s">
        <v>83</v>
      </c>
      <c r="AH93" s="1">
        <f t="shared" si="13"/>
        <v>161.62505919807086</v>
      </c>
      <c r="AI93" s="1">
        <f t="shared" si="16"/>
        <v>51.041393833805003</v>
      </c>
      <c r="AJ93" s="1">
        <f t="shared" si="14"/>
        <v>102.9</v>
      </c>
      <c r="AK93" s="1">
        <f t="shared" si="15"/>
        <v>195.31765243807993</v>
      </c>
      <c r="AL93" s="1">
        <f>AVERAGE(H40:Q40)</f>
        <v>183.63741631190604</v>
      </c>
      <c r="AM93" s="1">
        <f>STDEV(H40:Q40)</f>
        <v>42.39917592927798</v>
      </c>
      <c r="AN93" s="1">
        <f>MIN(H40:Q40)</f>
        <v>102.56</v>
      </c>
      <c r="AO93" s="1">
        <f>MAX(H40:Q40)</f>
        <v>205.28688793626344</v>
      </c>
      <c r="AR93" s="7"/>
    </row>
    <row r="94" spans="1:46" s="11" customFormat="1" ht="14.5" x14ac:dyDescent="0.35">
      <c r="A94" s="11" t="s">
        <v>17</v>
      </c>
      <c r="B94" s="11">
        <v>1.1086479567300677E-3</v>
      </c>
      <c r="C94" s="11">
        <v>1.0026240580367168E-3</v>
      </c>
      <c r="D94" s="11">
        <v>1.7257544130708027E-3</v>
      </c>
      <c r="E94" s="11">
        <v>1.2435746139314876E-3</v>
      </c>
      <c r="F94" s="11">
        <v>2.7560073597938384E-3</v>
      </c>
      <c r="G94" s="11">
        <v>2.3682235276420785E-3</v>
      </c>
      <c r="H94" s="11">
        <v>0</v>
      </c>
      <c r="I94" s="11">
        <v>1.0007794032051666E-3</v>
      </c>
      <c r="J94" s="11">
        <v>0</v>
      </c>
      <c r="K94" s="11">
        <v>3.7432970330351711E-4</v>
      </c>
      <c r="L94" s="11">
        <v>0</v>
      </c>
      <c r="M94" s="11">
        <v>0</v>
      </c>
      <c r="N94" s="11">
        <v>8.767762140668336E-4</v>
      </c>
      <c r="O94" s="11">
        <v>6.3493828492814004E-4</v>
      </c>
      <c r="P94" s="11">
        <v>6.3647861053996407E-4</v>
      </c>
      <c r="Q94" s="11">
        <v>4.9994235114845446E-4</v>
      </c>
      <c r="R94" s="11">
        <v>7.3321974259482018E-4</v>
      </c>
      <c r="S94" s="11">
        <v>0</v>
      </c>
      <c r="T94" s="11">
        <v>5.0300211282049991E-4</v>
      </c>
      <c r="U94" s="11">
        <v>0</v>
      </c>
      <c r="V94" s="11">
        <v>0</v>
      </c>
      <c r="W94" s="11">
        <v>6.351419796191462E-4</v>
      </c>
      <c r="X94" s="11">
        <v>5.5156089176279718E-2</v>
      </c>
      <c r="Y94" s="11">
        <v>0</v>
      </c>
      <c r="Z94" s="11">
        <v>0</v>
      </c>
      <c r="AA94" s="11">
        <v>1.4587997306972803E-2</v>
      </c>
      <c r="AB94" s="11">
        <v>1.0062623427138956E-3</v>
      </c>
      <c r="AC94" s="11">
        <v>2.3476470256809861E-4</v>
      </c>
      <c r="AD94" s="11">
        <v>1.0424150869386536E-3</v>
      </c>
      <c r="AR94" s="12"/>
    </row>
    <row r="95" spans="1:46" s="11" customFormat="1" ht="14.5" x14ac:dyDescent="0.35">
      <c r="A95" s="11" t="s">
        <v>18</v>
      </c>
      <c r="B95" s="11">
        <v>4.3706554707592443E-3</v>
      </c>
      <c r="C95" s="11">
        <v>5.026522274869002E-3</v>
      </c>
      <c r="D95" s="11">
        <v>5.79007758382976E-3</v>
      </c>
      <c r="E95" s="11">
        <v>6.2429208128801129E-3</v>
      </c>
      <c r="F95" s="11">
        <v>3.8670403228122175E-3</v>
      </c>
      <c r="G95" s="11">
        <v>5.7189979235060398E-3</v>
      </c>
      <c r="H95" s="11">
        <v>4.9716932200934349E-3</v>
      </c>
      <c r="I95" s="11">
        <v>5.4688290342817169E-3</v>
      </c>
      <c r="J95" s="11">
        <v>5.4958199466250196E-3</v>
      </c>
      <c r="K95" s="11">
        <v>4.7342815542990415E-3</v>
      </c>
      <c r="L95" s="11">
        <v>5.4906642141861282E-3</v>
      </c>
      <c r="M95" s="11">
        <v>4.7389501914727348E-3</v>
      </c>
      <c r="N95" s="11">
        <v>5.0972063799408314E-3</v>
      </c>
      <c r="O95" s="11">
        <v>4.5988553796465267E-3</v>
      </c>
      <c r="P95" s="11">
        <v>5.0886470723701055E-3</v>
      </c>
      <c r="Q95" s="11">
        <v>5.8900269333545556E-3</v>
      </c>
      <c r="R95" s="11">
        <v>5.3885346330709728E-3</v>
      </c>
      <c r="S95" s="11">
        <v>5.6773916320208987E-3</v>
      </c>
      <c r="T95" s="11">
        <v>5.3712937344770981E-3</v>
      </c>
      <c r="U95" s="11">
        <v>4.3485542104100662E-3</v>
      </c>
      <c r="V95" s="11">
        <v>5.1987091069205888E-3</v>
      </c>
      <c r="W95" s="11">
        <v>5.4550369970569716E-3</v>
      </c>
      <c r="X95" s="11">
        <v>2.4385015115212797E-4</v>
      </c>
      <c r="Y95" s="11">
        <v>6.1440027028883881E-3</v>
      </c>
      <c r="Z95" s="11">
        <v>5.0328572039855992E-3</v>
      </c>
      <c r="AA95" s="11">
        <v>0</v>
      </c>
      <c r="AB95" s="11">
        <v>5.5996861872719163E-3</v>
      </c>
      <c r="AC95" s="11">
        <v>5.5233126105491605E-3</v>
      </c>
      <c r="AD95" s="11">
        <v>5.2260093024466078E-5</v>
      </c>
      <c r="AG95" s="11" t="s">
        <v>17</v>
      </c>
      <c r="AH95" s="11">
        <f t="shared" si="13"/>
        <v>2.3595500523397057E-2</v>
      </c>
      <c r="AI95" s="11">
        <f t="shared" si="16"/>
        <v>2.8158902082774388E-2</v>
      </c>
      <c r="AJ95" s="11">
        <f t="shared" si="14"/>
        <v>1.0424150869386536E-3</v>
      </c>
      <c r="AK95" s="11">
        <f t="shared" si="15"/>
        <v>5.5156089176279718E-2</v>
      </c>
      <c r="AL95" s="11">
        <f t="shared" ref="AL95:AL102" si="17">AVERAGE(H42:Q42)</f>
        <v>1.1018762375795629E-3</v>
      </c>
      <c r="AM95" s="11">
        <f t="shared" ref="AM95:AM102" si="18">STDEV(H42:Q42)</f>
        <v>7.9427543743708134E-4</v>
      </c>
      <c r="AN95" s="11">
        <f t="shared" ref="AN95:AN102" si="19">MIN(H42:Q42)</f>
        <v>0</v>
      </c>
      <c r="AO95" s="11">
        <f t="shared" ref="AO95:AO102" si="20">MAX(H42:Q42)</f>
        <v>2.3260476283493139E-3</v>
      </c>
      <c r="AR95" s="12"/>
    </row>
    <row r="96" spans="1:46" s="11" customFormat="1" x14ac:dyDescent="0.25">
      <c r="A96" s="11" t="s">
        <v>19</v>
      </c>
      <c r="B96" s="11">
        <v>0.45387236032749978</v>
      </c>
      <c r="C96" s="11">
        <v>0.47219275964840934</v>
      </c>
      <c r="D96" s="11">
        <v>0.47085339986932329</v>
      </c>
      <c r="E96" s="11">
        <v>0.48211662635505248</v>
      </c>
      <c r="F96" s="11">
        <v>0.48290485816874962</v>
      </c>
      <c r="G96" s="11">
        <v>0.47739935059157224</v>
      </c>
      <c r="H96" s="11">
        <v>0.48130432809879775</v>
      </c>
      <c r="I96" s="11">
        <v>0.47977701477847956</v>
      </c>
      <c r="J96" s="11">
        <v>0.48218514296255183</v>
      </c>
      <c r="K96" s="11">
        <v>0.47137447715075753</v>
      </c>
      <c r="L96" s="11">
        <v>0.46099167874218105</v>
      </c>
      <c r="M96" s="11">
        <v>0.46577167412399911</v>
      </c>
      <c r="N96" s="11">
        <v>0.45451192344161329</v>
      </c>
      <c r="O96" s="11">
        <v>0.47498614753910379</v>
      </c>
      <c r="P96" s="11">
        <v>0.47882313234256291</v>
      </c>
      <c r="Q96" s="11">
        <v>0.47777684543438942</v>
      </c>
      <c r="R96" s="11">
        <v>0.47964334527119012</v>
      </c>
      <c r="S96" s="11">
        <v>0.47804151731966027</v>
      </c>
      <c r="T96" s="11">
        <v>0.46761930692871634</v>
      </c>
      <c r="U96" s="11">
        <v>0.46648594059388299</v>
      </c>
      <c r="V96" s="11">
        <v>0.46872288084900315</v>
      </c>
      <c r="W96" s="11">
        <v>0.4669043693807457</v>
      </c>
      <c r="X96" s="11">
        <v>4.3336908663031611E-5</v>
      </c>
      <c r="Y96" s="11">
        <v>0.46937989058326091</v>
      </c>
      <c r="Z96" s="11">
        <v>0.46024644464561643</v>
      </c>
      <c r="AA96" s="11">
        <v>4.2982473669972863E-5</v>
      </c>
      <c r="AB96" s="11">
        <v>0.45370552718687618</v>
      </c>
      <c r="AC96" s="11">
        <v>0.44945802849110844</v>
      </c>
      <c r="AD96" s="11">
        <v>4.2775094456150139E-5</v>
      </c>
      <c r="AG96" s="11" t="s">
        <v>18</v>
      </c>
      <c r="AH96" s="11">
        <f t="shared" si="13"/>
        <v>9.8703414725531335E-5</v>
      </c>
      <c r="AI96" s="11">
        <f t="shared" si="16"/>
        <v>1.2838793032135225E-4</v>
      </c>
      <c r="AJ96" s="11">
        <f t="shared" si="14"/>
        <v>0</v>
      </c>
      <c r="AK96" s="11">
        <f t="shared" si="15"/>
        <v>2.4385015115212797E-4</v>
      </c>
      <c r="AL96" s="11">
        <f t="shared" si="17"/>
        <v>2.4640482746979232E-4</v>
      </c>
      <c r="AM96" s="11">
        <f t="shared" si="18"/>
        <v>3.0104943012015896E-4</v>
      </c>
      <c r="AN96" s="11">
        <f t="shared" si="19"/>
        <v>0</v>
      </c>
      <c r="AO96" s="11">
        <f t="shared" si="20"/>
        <v>8.5590457509192969E-4</v>
      </c>
      <c r="AR96" s="18"/>
    </row>
    <row r="97" spans="1:44" s="11" customFormat="1" ht="14.5" x14ac:dyDescent="0.35">
      <c r="A97" s="11" t="s">
        <v>20</v>
      </c>
      <c r="B97" s="11">
        <v>1.4873995724582023</v>
      </c>
      <c r="C97" s="11">
        <v>1.4868305593203761</v>
      </c>
      <c r="D97" s="11">
        <v>1.4855339301906669</v>
      </c>
      <c r="E97" s="11">
        <v>1.4629400477031897</v>
      </c>
      <c r="F97" s="11">
        <v>1.4672593227228756</v>
      </c>
      <c r="G97" s="11">
        <v>1.4732869254891026</v>
      </c>
      <c r="H97" s="11">
        <v>1.4839568026042302</v>
      </c>
      <c r="I97" s="11">
        <v>1.4780024225737614</v>
      </c>
      <c r="J97" s="11">
        <v>1.4759555300559686</v>
      </c>
      <c r="K97" s="11">
        <v>1.4719861872616375</v>
      </c>
      <c r="L97" s="11">
        <v>1.4775736928323429</v>
      </c>
      <c r="M97" s="11">
        <v>1.465111115395495</v>
      </c>
      <c r="N97" s="11">
        <v>1.4828539748112939</v>
      </c>
      <c r="O97" s="11">
        <v>1.490818922280315</v>
      </c>
      <c r="P97" s="11">
        <v>1.4736445720969826</v>
      </c>
      <c r="Q97" s="11">
        <v>1.4857986749272045</v>
      </c>
      <c r="R97" s="11">
        <v>1.4782299740273066</v>
      </c>
      <c r="S97" s="11">
        <v>1.4744552334570447</v>
      </c>
      <c r="T97" s="11">
        <v>1.4877601866291614</v>
      </c>
      <c r="U97" s="11">
        <v>1.4771320436208908</v>
      </c>
      <c r="V97" s="11">
        <v>1.4794590774178895</v>
      </c>
      <c r="W97" s="11">
        <v>1.485535512335072</v>
      </c>
      <c r="X97" s="11">
        <v>0.2167233421743926</v>
      </c>
      <c r="Y97" s="11">
        <v>1.4720490193668756</v>
      </c>
      <c r="Z97" s="11">
        <v>1.4850004440358624</v>
      </c>
      <c r="AA97" s="11">
        <v>0.14997839480423938</v>
      </c>
      <c r="AB97" s="11">
        <v>1.4763672516415767</v>
      </c>
      <c r="AC97" s="11">
        <v>1.4836306279547837</v>
      </c>
      <c r="AD97" s="11">
        <v>5.2169877073071524E-2</v>
      </c>
      <c r="AG97" s="11" t="s">
        <v>19</v>
      </c>
      <c r="AH97" s="11">
        <f t="shared" si="13"/>
        <v>4.3031492263051538E-5</v>
      </c>
      <c r="AI97" s="11">
        <f t="shared" si="16"/>
        <v>2.8409666948773597E-7</v>
      </c>
      <c r="AJ97" s="11">
        <f t="shared" si="14"/>
        <v>4.2775094456150139E-5</v>
      </c>
      <c r="AK97" s="11">
        <f t="shared" si="15"/>
        <v>4.3336908663031611E-5</v>
      </c>
      <c r="AL97" s="11">
        <f t="shared" si="17"/>
        <v>4.3190739391322289E-5</v>
      </c>
      <c r="AM97" s="11">
        <f t="shared" si="18"/>
        <v>2.813963896190679E-7</v>
      </c>
      <c r="AN97" s="11">
        <f t="shared" si="19"/>
        <v>4.2609745600938037E-5</v>
      </c>
      <c r="AO97" s="11">
        <f t="shared" si="20"/>
        <v>4.3541697469685802E-5</v>
      </c>
      <c r="AR97" s="12"/>
    </row>
    <row r="98" spans="1:44" s="11" customFormat="1" ht="14.5" x14ac:dyDescent="0.35">
      <c r="A98" s="11" t="s">
        <v>21</v>
      </c>
      <c r="B98" s="11">
        <v>4.7769460359319282E-2</v>
      </c>
      <c r="C98" s="11">
        <v>2.8918388365403835E-2</v>
      </c>
      <c r="D98" s="11">
        <v>2.8581005946207938E-2</v>
      </c>
      <c r="E98" s="11">
        <v>3.9970335088133524E-2</v>
      </c>
      <c r="F98" s="11">
        <v>3.6589723743162494E-2</v>
      </c>
      <c r="G98" s="11">
        <v>3.3139281017028566E-2</v>
      </c>
      <c r="H98" s="11">
        <v>2.4795482856786677E-2</v>
      </c>
      <c r="I98" s="11">
        <v>2.9281345772784739E-2</v>
      </c>
      <c r="J98" s="11">
        <v>3.0867687088228735E-2</v>
      </c>
      <c r="K98" s="11">
        <v>4.6422113072399185E-2</v>
      </c>
      <c r="L98" s="11">
        <v>5.0453299997103684E-2</v>
      </c>
      <c r="M98" s="11">
        <v>5.9639310097558962E-2</v>
      </c>
      <c r="N98" s="11">
        <v>5.0686136559078498E-2</v>
      </c>
      <c r="O98" s="11">
        <v>2.3727342851431743E-2</v>
      </c>
      <c r="P98" s="11">
        <v>3.6082044194634122E-2</v>
      </c>
      <c r="Q98" s="11">
        <v>2.3644541069399949E-2</v>
      </c>
      <c r="R98" s="11">
        <v>2.9883171950171317E-2</v>
      </c>
      <c r="S98" s="11">
        <v>3.6148465959253251E-2</v>
      </c>
      <c r="T98" s="11">
        <v>3.2871914747525821E-2</v>
      </c>
      <c r="U98" s="11">
        <v>4.7684907364405227E-2</v>
      </c>
      <c r="V98" s="11">
        <v>4.1420623519266897E-2</v>
      </c>
      <c r="W98" s="11">
        <v>3.5379760330830123E-2</v>
      </c>
      <c r="X98" s="11">
        <v>1.6717690394735794</v>
      </c>
      <c r="Y98" s="11">
        <v>4.6283084644088035E-2</v>
      </c>
      <c r="Z98" s="11">
        <v>4.4687396910550348E-2</v>
      </c>
      <c r="AA98" s="11">
        <v>1.8206032234748593</v>
      </c>
      <c r="AB98" s="11">
        <v>5.6715324111575427E-2</v>
      </c>
      <c r="AC98" s="11">
        <v>5.5395188927873207E-2</v>
      </c>
      <c r="AD98" s="11">
        <v>1.9455979974725466</v>
      </c>
      <c r="AG98" s="11" t="s">
        <v>20</v>
      </c>
      <c r="AH98" s="11">
        <f t="shared" si="13"/>
        <v>0.13962387135056784</v>
      </c>
      <c r="AI98" s="11">
        <f t="shared" si="16"/>
        <v>8.2763958557921805E-2</v>
      </c>
      <c r="AJ98" s="11">
        <f t="shared" si="14"/>
        <v>5.2169877073071524E-2</v>
      </c>
      <c r="AK98" s="11">
        <f t="shared" si="15"/>
        <v>0.2167233421743926</v>
      </c>
      <c r="AL98" s="11">
        <f t="shared" si="17"/>
        <v>6.4685159183455031E-3</v>
      </c>
      <c r="AM98" s="11">
        <f t="shared" si="18"/>
        <v>6.00102482062587E-3</v>
      </c>
      <c r="AN98" s="11">
        <f t="shared" si="19"/>
        <v>1.8287585920569447E-3</v>
      </c>
      <c r="AO98" s="11">
        <f t="shared" si="20"/>
        <v>2.0020917733103851E-2</v>
      </c>
      <c r="AR98" s="12"/>
    </row>
    <row r="99" spans="1:44" s="11" customFormat="1" ht="14.5" x14ac:dyDescent="0.35">
      <c r="A99" s="11" t="s">
        <v>22</v>
      </c>
      <c r="B99" s="11">
        <v>0.52523687631532479</v>
      </c>
      <c r="C99" s="11">
        <v>0.52501124401560462</v>
      </c>
      <c r="D99" s="11">
        <v>0.51973466781978417</v>
      </c>
      <c r="E99" s="11">
        <v>0.51889610409108688</v>
      </c>
      <c r="F99" s="11">
        <v>0.51246255457583223</v>
      </c>
      <c r="G99" s="11">
        <v>0.50851830941085874</v>
      </c>
      <c r="H99" s="11">
        <v>0.51243973297609435</v>
      </c>
      <c r="I99" s="11">
        <v>0.51425542329927798</v>
      </c>
      <c r="J99" s="11">
        <v>0.50420612777316676</v>
      </c>
      <c r="K99" s="11">
        <v>0.56578502375712503</v>
      </c>
      <c r="L99" s="11">
        <v>0.55120334980208763</v>
      </c>
      <c r="M99" s="11">
        <v>0.55824979514841766</v>
      </c>
      <c r="N99" s="11">
        <v>0.57465276813554655</v>
      </c>
      <c r="O99" s="11">
        <v>0.49683988310518501</v>
      </c>
      <c r="P99" s="11">
        <v>0.49919511256027527</v>
      </c>
      <c r="Q99" s="11">
        <v>0.50279395961302176</v>
      </c>
      <c r="R99" s="11">
        <v>0.50687497606651077</v>
      </c>
      <c r="S99" s="11">
        <v>0.52199957645140027</v>
      </c>
      <c r="T99" s="11">
        <v>0.52076583119029085</v>
      </c>
      <c r="U99" s="11">
        <v>0.51915935630416477</v>
      </c>
      <c r="V99" s="11">
        <v>0.51598126742693806</v>
      </c>
      <c r="W99" s="11">
        <v>0.52815492550588927</v>
      </c>
      <c r="X99" s="11">
        <v>0.89076507994920773</v>
      </c>
      <c r="Y99" s="11">
        <v>0.52928031448831703</v>
      </c>
      <c r="Z99" s="11">
        <v>0.5269550196646432</v>
      </c>
      <c r="AA99" s="11">
        <v>0.89904555284758336</v>
      </c>
      <c r="AB99" s="11">
        <v>0.52909853810064822</v>
      </c>
      <c r="AC99" s="11">
        <v>0.52582860003229059</v>
      </c>
      <c r="AD99" s="11">
        <v>0.98485057679074695</v>
      </c>
      <c r="AG99" s="11" t="s">
        <v>21</v>
      </c>
      <c r="AH99" s="11">
        <f t="shared" si="13"/>
        <v>1.8126567534736617</v>
      </c>
      <c r="AI99" s="11">
        <f t="shared" si="16"/>
        <v>0.13708732380789257</v>
      </c>
      <c r="AJ99" s="11">
        <f t="shared" si="14"/>
        <v>1.6717690394735794</v>
      </c>
      <c r="AK99" s="11">
        <f t="shared" si="15"/>
        <v>1.9455979974725466</v>
      </c>
      <c r="AL99" s="11">
        <f t="shared" si="17"/>
        <v>1.9905355714590087</v>
      </c>
      <c r="AM99" s="11">
        <f t="shared" si="18"/>
        <v>6.4314463434596873E-3</v>
      </c>
      <c r="AN99" s="11">
        <f t="shared" si="19"/>
        <v>1.9759763723224939</v>
      </c>
      <c r="AO99" s="11">
        <f t="shared" si="20"/>
        <v>1.9970576089632219</v>
      </c>
      <c r="AR99" s="12"/>
    </row>
    <row r="100" spans="1:44" s="11" customFormat="1" ht="14.5" x14ac:dyDescent="0.35">
      <c r="A100" s="11" t="s">
        <v>23</v>
      </c>
      <c r="B100" s="11">
        <v>1.4512279575198553E-3</v>
      </c>
      <c r="C100" s="11">
        <v>4.4159810817641556E-3</v>
      </c>
      <c r="D100" s="11">
        <v>2.1363626692137995E-3</v>
      </c>
      <c r="E100" s="11">
        <v>5.3804384449031373E-3</v>
      </c>
      <c r="F100" s="11">
        <v>3.1883815144095823E-3</v>
      </c>
      <c r="G100" s="11">
        <v>6.4979732313553305E-3</v>
      </c>
      <c r="H100" s="11">
        <v>1.1999482911903457E-3</v>
      </c>
      <c r="I100" s="11">
        <v>1.2714970501315284E-3</v>
      </c>
      <c r="J100" s="11">
        <v>2.5156103786610133E-3</v>
      </c>
      <c r="K100" s="11">
        <v>4.4100018831027283E-3</v>
      </c>
      <c r="L100" s="11">
        <v>7.4667469361868761E-3</v>
      </c>
      <c r="M100" s="11">
        <v>6.700408607177734E-3</v>
      </c>
      <c r="N100" s="11">
        <v>3.0562222159893396E-3</v>
      </c>
      <c r="O100" s="11">
        <v>4.7835504368605114E-3</v>
      </c>
      <c r="P100" s="11">
        <v>0</v>
      </c>
      <c r="Q100" s="11">
        <v>5.5895854367405615E-3</v>
      </c>
      <c r="R100" s="11">
        <v>4.2908249430666234E-3</v>
      </c>
      <c r="S100" s="11">
        <v>1.2166729701631976E-3</v>
      </c>
      <c r="T100" s="11">
        <v>2.3006434007398087E-3</v>
      </c>
      <c r="U100" s="11">
        <v>3.8442816634730636E-3</v>
      </c>
      <c r="V100" s="11">
        <v>8.3609114067766301E-3</v>
      </c>
      <c r="W100" s="11">
        <v>2.2651290171500754E-4</v>
      </c>
      <c r="X100" s="11">
        <v>2.218604658653206E-2</v>
      </c>
      <c r="Y100" s="11">
        <v>2.7510488112585979E-3</v>
      </c>
      <c r="Z100" s="11">
        <v>2.2674597668919614E-4</v>
      </c>
      <c r="AA100" s="11">
        <v>1.9079560316793601E-2</v>
      </c>
      <c r="AB100" s="11">
        <v>2.9262601266597608E-3</v>
      </c>
      <c r="AC100" s="11">
        <v>4.6586957398576266E-3</v>
      </c>
      <c r="AD100" s="11">
        <v>8.0640968616614069E-3</v>
      </c>
      <c r="AG100" s="11" t="s">
        <v>22</v>
      </c>
      <c r="AH100" s="11">
        <f t="shared" si="13"/>
        <v>0.92488706986251268</v>
      </c>
      <c r="AI100" s="11">
        <f t="shared" si="16"/>
        <v>5.2094703955435646E-2</v>
      </c>
      <c r="AJ100" s="11">
        <f t="shared" si="14"/>
        <v>0.89076507994920773</v>
      </c>
      <c r="AK100" s="11">
        <f t="shared" si="15"/>
        <v>0.98485057679074695</v>
      </c>
      <c r="AL100" s="11">
        <f t="shared" si="17"/>
        <v>0.98685268856548569</v>
      </c>
      <c r="AM100" s="11">
        <f t="shared" si="18"/>
        <v>3.3563067165306238E-3</v>
      </c>
      <c r="AN100" s="11">
        <f t="shared" si="19"/>
        <v>0.98262980057045279</v>
      </c>
      <c r="AO100" s="11">
        <f t="shared" si="20"/>
        <v>0.99120354369890995</v>
      </c>
      <c r="AR100" s="12"/>
    </row>
    <row r="101" spans="1:44" s="11" customFormat="1" ht="14.5" x14ac:dyDescent="0.35">
      <c r="A101" s="11" t="s">
        <v>24</v>
      </c>
      <c r="B101" s="11">
        <v>0.47879119915464474</v>
      </c>
      <c r="C101" s="11">
        <v>0.47660192123553657</v>
      </c>
      <c r="D101" s="11">
        <v>0.48564480150790318</v>
      </c>
      <c r="E101" s="11">
        <v>0.48320995289082275</v>
      </c>
      <c r="F101" s="11">
        <v>0.49097211159236409</v>
      </c>
      <c r="G101" s="11">
        <v>0.49307093880893488</v>
      </c>
      <c r="H101" s="11">
        <v>0.49133201195280685</v>
      </c>
      <c r="I101" s="11">
        <v>0.49094268808807795</v>
      </c>
      <c r="J101" s="11">
        <v>0.4987740817947981</v>
      </c>
      <c r="K101" s="11">
        <v>0.43491358561737553</v>
      </c>
      <c r="L101" s="11">
        <v>0.44682056747591165</v>
      </c>
      <c r="M101" s="11">
        <v>0.43978874643587895</v>
      </c>
      <c r="N101" s="11">
        <v>0.42826499224247039</v>
      </c>
      <c r="O101" s="11">
        <v>0.50361036012252969</v>
      </c>
      <c r="P101" s="11">
        <v>0.50653001312263524</v>
      </c>
      <c r="Q101" s="11">
        <v>0.49800642423474073</v>
      </c>
      <c r="R101" s="11">
        <v>0.49495595336608855</v>
      </c>
      <c r="S101" s="11">
        <v>0.48246114221045744</v>
      </c>
      <c r="T101" s="11">
        <v>0.48280782125626814</v>
      </c>
      <c r="U101" s="11">
        <v>0.48134491624277337</v>
      </c>
      <c r="V101" s="11">
        <v>0.48085653027320491</v>
      </c>
      <c r="W101" s="11">
        <v>0.47770874056907203</v>
      </c>
      <c r="X101" s="11">
        <v>0.13981136768977548</v>
      </c>
      <c r="Y101" s="11">
        <v>0.47411263940331116</v>
      </c>
      <c r="Z101" s="11">
        <v>0.47785109156265299</v>
      </c>
      <c r="AA101" s="11">
        <v>9.5233906205076393E-2</v>
      </c>
      <c r="AB101" s="11">
        <v>0.47458115030267822</v>
      </c>
      <c r="AC101" s="11">
        <v>0.47527078154096941</v>
      </c>
      <c r="AD101" s="11">
        <v>6.4749734528724073E-3</v>
      </c>
      <c r="AG101" s="11" t="s">
        <v>23</v>
      </c>
      <c r="AH101" s="11">
        <f t="shared" si="13"/>
        <v>1.6443234588329022E-2</v>
      </c>
      <c r="AI101" s="11">
        <f t="shared" si="16"/>
        <v>7.4209181384695747E-3</v>
      </c>
      <c r="AJ101" s="11">
        <f t="shared" si="14"/>
        <v>8.0640968616614069E-3</v>
      </c>
      <c r="AK101" s="11">
        <f t="shared" si="15"/>
        <v>2.218604658653206E-2</v>
      </c>
      <c r="AL101" s="11">
        <f t="shared" si="17"/>
        <v>5.5574169615576884E-3</v>
      </c>
      <c r="AM101" s="11">
        <f t="shared" si="18"/>
        <v>1.6019629015744958E-3</v>
      </c>
      <c r="AN101" s="11">
        <f t="shared" si="19"/>
        <v>2.999772113107666E-3</v>
      </c>
      <c r="AO101" s="11">
        <f t="shared" si="20"/>
        <v>7.3778344059918692E-3</v>
      </c>
      <c r="AR101" s="12"/>
    </row>
    <row r="102" spans="1:44" s="11" customFormat="1" x14ac:dyDescent="0.25">
      <c r="A102" s="17" t="s">
        <v>412</v>
      </c>
      <c r="B102" s="17">
        <f>SUM(B94:B101)</f>
        <v>3</v>
      </c>
      <c r="C102" s="17">
        <f t="shared" ref="C102:AD102" si="21">SUM(C94:C101)</f>
        <v>3</v>
      </c>
      <c r="D102" s="17">
        <f t="shared" si="21"/>
        <v>3</v>
      </c>
      <c r="E102" s="17">
        <f t="shared" si="21"/>
        <v>3</v>
      </c>
      <c r="F102" s="17">
        <f t="shared" si="21"/>
        <v>2.9999999999999996</v>
      </c>
      <c r="G102" s="17">
        <f t="shared" si="21"/>
        <v>3.0000000000000009</v>
      </c>
      <c r="H102" s="17">
        <f t="shared" si="21"/>
        <v>2.9999999999999991</v>
      </c>
      <c r="I102" s="17">
        <f t="shared" si="21"/>
        <v>3.0000000000000004</v>
      </c>
      <c r="J102" s="17">
        <f t="shared" si="21"/>
        <v>3</v>
      </c>
      <c r="K102" s="17">
        <f t="shared" si="21"/>
        <v>3</v>
      </c>
      <c r="L102" s="17">
        <f t="shared" si="21"/>
        <v>3</v>
      </c>
      <c r="M102" s="17">
        <f t="shared" si="21"/>
        <v>3.0000000000000004</v>
      </c>
      <c r="N102" s="17">
        <f t="shared" si="21"/>
        <v>3</v>
      </c>
      <c r="O102" s="17">
        <f t="shared" si="21"/>
        <v>3.0000000000000004</v>
      </c>
      <c r="P102" s="17">
        <f t="shared" si="21"/>
        <v>3</v>
      </c>
      <c r="Q102" s="17">
        <f t="shared" si="21"/>
        <v>3</v>
      </c>
      <c r="R102" s="17">
        <f t="shared" si="21"/>
        <v>3</v>
      </c>
      <c r="S102" s="17">
        <f t="shared" si="21"/>
        <v>2.9999999999999996</v>
      </c>
      <c r="T102" s="17">
        <f t="shared" si="21"/>
        <v>3</v>
      </c>
      <c r="U102" s="17">
        <f t="shared" si="21"/>
        <v>3</v>
      </c>
      <c r="V102" s="17">
        <f t="shared" si="21"/>
        <v>2.9999999999999996</v>
      </c>
      <c r="W102" s="17">
        <f t="shared" si="21"/>
        <v>3</v>
      </c>
      <c r="X102" s="17">
        <f t="shared" si="21"/>
        <v>2.9966981521095821</v>
      </c>
      <c r="Y102" s="17">
        <f t="shared" si="21"/>
        <v>2.9999999999999996</v>
      </c>
      <c r="Z102" s="17">
        <f t="shared" si="21"/>
        <v>3</v>
      </c>
      <c r="AA102" s="17">
        <f t="shared" si="21"/>
        <v>2.9985716174291945</v>
      </c>
      <c r="AB102" s="17">
        <f t="shared" si="21"/>
        <v>3</v>
      </c>
      <c r="AC102" s="17">
        <f t="shared" si="21"/>
        <v>3.0000000000000004</v>
      </c>
      <c r="AD102" s="17">
        <f t="shared" si="21"/>
        <v>2.9982949719253185</v>
      </c>
      <c r="AG102" s="11" t="s">
        <v>24</v>
      </c>
      <c r="AH102" s="11">
        <f t="shared" si="13"/>
        <v>8.0506749115908091E-2</v>
      </c>
      <c r="AI102" s="11">
        <f t="shared" si="16"/>
        <v>6.7877208059638774E-2</v>
      </c>
      <c r="AJ102" s="11">
        <f t="shared" si="14"/>
        <v>6.4749734528724073E-3</v>
      </c>
      <c r="AK102" s="11">
        <f t="shared" si="15"/>
        <v>0.13981136768977548</v>
      </c>
      <c r="AL102" s="11">
        <f t="shared" si="17"/>
        <v>6.506291301342673E-3</v>
      </c>
      <c r="AM102" s="11">
        <f t="shared" si="18"/>
        <v>6.7781741833552664E-4</v>
      </c>
      <c r="AN102" s="11">
        <f t="shared" si="19"/>
        <v>5.2269249499657623E-3</v>
      </c>
      <c r="AO102" s="11">
        <f t="shared" si="20"/>
        <v>7.5219926496897238E-3</v>
      </c>
      <c r="AR102" s="18"/>
    </row>
    <row r="103" spans="1:44" s="11" customFormat="1" ht="14.5" x14ac:dyDescent="0.35">
      <c r="A103" s="11" t="s">
        <v>257</v>
      </c>
      <c r="B103" s="11">
        <f>B101/(B101+B99)</f>
        <v>0.47687032947811764</v>
      </c>
      <c r="C103" s="11">
        <f t="shared" ref="C103:AD103" si="22">C101/(C101+C99)</f>
        <v>0.47583432184224039</v>
      </c>
      <c r="D103" s="11">
        <f t="shared" si="22"/>
        <v>0.4830462689203921</v>
      </c>
      <c r="E103" s="11">
        <f t="shared" si="22"/>
        <v>0.48219442395760898</v>
      </c>
      <c r="F103" s="11">
        <f t="shared" si="22"/>
        <v>0.48929155843023969</v>
      </c>
      <c r="G103" s="11">
        <f t="shared" si="22"/>
        <v>0.4922885700753179</v>
      </c>
      <c r="H103" s="11">
        <f t="shared" si="22"/>
        <v>0.48948579638253187</v>
      </c>
      <c r="I103" s="11">
        <f t="shared" si="22"/>
        <v>0.48840391016104073</v>
      </c>
      <c r="J103" s="11">
        <f t="shared" si="22"/>
        <v>0.49729204727742915</v>
      </c>
      <c r="K103" s="11">
        <f t="shared" si="22"/>
        <v>0.4346099630229564</v>
      </c>
      <c r="L103" s="11">
        <f t="shared" si="22"/>
        <v>0.44770527012475386</v>
      </c>
      <c r="M103" s="11">
        <f t="shared" si="22"/>
        <v>0.44065306910668378</v>
      </c>
      <c r="N103" s="11">
        <f t="shared" si="22"/>
        <v>0.4270190529690589</v>
      </c>
      <c r="O103" s="11">
        <f t="shared" si="22"/>
        <v>0.50338371501390278</v>
      </c>
      <c r="P103" s="11">
        <f t="shared" si="22"/>
        <v>0.50364657319134754</v>
      </c>
      <c r="Q103" s="11">
        <f t="shared" si="22"/>
        <v>0.49760814671159781</v>
      </c>
      <c r="R103" s="11">
        <f t="shared" si="22"/>
        <v>0.49405138015295019</v>
      </c>
      <c r="S103" s="11">
        <f t="shared" si="22"/>
        <v>0.4803185761740808</v>
      </c>
      <c r="T103" s="11">
        <f t="shared" si="22"/>
        <v>0.48108857788290527</v>
      </c>
      <c r="U103" s="11">
        <f t="shared" si="22"/>
        <v>0.4811023095557958</v>
      </c>
      <c r="V103" s="11">
        <f t="shared" si="22"/>
        <v>0.48238191948842063</v>
      </c>
      <c r="W103" s="11">
        <f t="shared" si="22"/>
        <v>0.47492394514374586</v>
      </c>
      <c r="X103" s="11">
        <f t="shared" si="22"/>
        <v>0.13566326691249225</v>
      </c>
      <c r="Y103" s="11">
        <f t="shared" si="22"/>
        <v>0.47250943667132617</v>
      </c>
      <c r="Z103" s="11">
        <f t="shared" si="22"/>
        <v>0.47556547101310254</v>
      </c>
      <c r="AA103" s="11">
        <f t="shared" si="22"/>
        <v>9.5781830086095088E-2</v>
      </c>
      <c r="AB103" s="11">
        <f t="shared" si="22"/>
        <v>0.4728412418683608</v>
      </c>
      <c r="AC103" s="11">
        <f t="shared" si="22"/>
        <v>0.47474885140181189</v>
      </c>
      <c r="AD103" s="11">
        <f t="shared" si="22"/>
        <v>6.5316317644402242E-3</v>
      </c>
      <c r="AR103" s="12"/>
    </row>
    <row r="104" spans="1:44" s="11" customFormat="1" ht="14.5" x14ac:dyDescent="0.35">
      <c r="A104" s="11" t="s">
        <v>256</v>
      </c>
      <c r="B104" s="11">
        <f>B97/(B97+B96)</f>
        <v>0.76619846366593358</v>
      </c>
      <c r="C104" s="11">
        <f t="shared" ref="C104:AD104" si="23">C97/(C97+C96)</f>
        <v>0.75896521747532453</v>
      </c>
      <c r="D104" s="11">
        <f t="shared" si="23"/>
        <v>0.75932506174281689</v>
      </c>
      <c r="E104" s="11">
        <f t="shared" si="23"/>
        <v>0.75213235028820757</v>
      </c>
      <c r="F104" s="11">
        <f t="shared" si="23"/>
        <v>0.75237733166242293</v>
      </c>
      <c r="G104" s="11">
        <f t="shared" si="23"/>
        <v>0.75526595104223282</v>
      </c>
      <c r="H104" s="11">
        <f t="shared" si="23"/>
        <v>0.75509395643182442</v>
      </c>
      <c r="I104" s="11">
        <f t="shared" si="23"/>
        <v>0.75493816840402395</v>
      </c>
      <c r="J104" s="11">
        <f t="shared" si="23"/>
        <v>0.75375357368005025</v>
      </c>
      <c r="K104" s="11">
        <f t="shared" si="23"/>
        <v>0.75744364605975756</v>
      </c>
      <c r="L104" s="11">
        <f t="shared" si="23"/>
        <v>0.76219957010386574</v>
      </c>
      <c r="M104" s="11">
        <f t="shared" si="23"/>
        <v>0.75877786230623157</v>
      </c>
      <c r="N104" s="11">
        <f t="shared" si="23"/>
        <v>0.76539696303548721</v>
      </c>
      <c r="O104" s="11">
        <f t="shared" si="23"/>
        <v>0.75837576429552267</v>
      </c>
      <c r="P104" s="11">
        <f t="shared" si="23"/>
        <v>0.75476002432521216</v>
      </c>
      <c r="Q104" s="11">
        <f t="shared" si="23"/>
        <v>0.75668017833793</v>
      </c>
      <c r="R104" s="11">
        <f t="shared" si="23"/>
        <v>0.75501819216626043</v>
      </c>
      <c r="S104" s="11">
        <f t="shared" si="23"/>
        <v>0.7551639882988308</v>
      </c>
      <c r="T104" s="11">
        <f t="shared" si="23"/>
        <v>0.76085496013979992</v>
      </c>
      <c r="U104" s="11">
        <f t="shared" si="23"/>
        <v>0.75999093217778368</v>
      </c>
      <c r="V104" s="11">
        <f t="shared" si="23"/>
        <v>0.75940497813357222</v>
      </c>
      <c r="W104" s="11">
        <f t="shared" si="23"/>
        <v>0.76086107759157895</v>
      </c>
      <c r="X104" s="11">
        <f t="shared" si="23"/>
        <v>0.99980007578265095</v>
      </c>
      <c r="Y104" s="11">
        <f t="shared" si="23"/>
        <v>0.75822967908965755</v>
      </c>
      <c r="Z104" s="11">
        <f t="shared" si="23"/>
        <v>0.76339947010141251</v>
      </c>
      <c r="AA104" s="11">
        <f t="shared" si="23"/>
        <v>0.99971349100741602</v>
      </c>
      <c r="AB104" s="11">
        <f t="shared" si="23"/>
        <v>0.76492828034066473</v>
      </c>
      <c r="AC104" s="11">
        <f t="shared" si="23"/>
        <v>0.76749228391962843</v>
      </c>
      <c r="AD104" s="11">
        <f t="shared" si="23"/>
        <v>0.9991807523142302</v>
      </c>
      <c r="AG104" s="11" t="s">
        <v>257</v>
      </c>
      <c r="AH104" s="11">
        <f t="shared" si="13"/>
        <v>7.9325576254342514E-2</v>
      </c>
      <c r="AI104" s="11">
        <f t="shared" si="16"/>
        <v>6.6119974414950503E-2</v>
      </c>
      <c r="AJ104" s="11">
        <f t="shared" si="14"/>
        <v>6.5316317644402242E-3</v>
      </c>
      <c r="AK104" s="11">
        <f t="shared" si="15"/>
        <v>0.13566326691249225</v>
      </c>
      <c r="AL104" s="11">
        <f>AVERAGE(H51:Q51)</f>
        <v>6.5509737279737064E-3</v>
      </c>
      <c r="AM104" s="11">
        <f>STDEV(H51:Q51)</f>
        <v>6.9421894907319495E-4</v>
      </c>
      <c r="AN104" s="11">
        <f>MIN(H51:Q51)</f>
        <v>5.24564946017085E-3</v>
      </c>
      <c r="AO104" s="11">
        <f>MAX(H51:Q51)</f>
        <v>7.5788165736436356E-3</v>
      </c>
      <c r="AR104" s="12"/>
    </row>
    <row r="105" spans="1:44" s="11" customFormat="1" ht="14.5" x14ac:dyDescent="0.35">
      <c r="A105" s="11" t="s">
        <v>258</v>
      </c>
      <c r="B105" s="11">
        <f>B97/(B97+B96+B98)</f>
        <v>0.74779719395701671</v>
      </c>
      <c r="C105" s="11">
        <f t="shared" ref="C105:AD105" si="24">C97/(C97+C96+C98)</f>
        <v>0.74792462668042803</v>
      </c>
      <c r="D105" s="11">
        <f t="shared" si="24"/>
        <v>0.74839175176949935</v>
      </c>
      <c r="E105" s="11">
        <f t="shared" si="24"/>
        <v>0.73698747722949132</v>
      </c>
      <c r="F105" s="11">
        <f t="shared" si="24"/>
        <v>0.73852092063339492</v>
      </c>
      <c r="G105" s="11">
        <f t="shared" si="24"/>
        <v>0.74264943317117627</v>
      </c>
      <c r="H105" s="11">
        <f t="shared" si="24"/>
        <v>0.74568572195025518</v>
      </c>
      <c r="I105" s="11">
        <f t="shared" si="24"/>
        <v>0.74381339268813174</v>
      </c>
      <c r="J105" s="11">
        <f t="shared" si="24"/>
        <v>0.74205597103511156</v>
      </c>
      <c r="K105" s="11">
        <f t="shared" si="24"/>
        <v>0.73977230274468309</v>
      </c>
      <c r="L105" s="11">
        <f t="shared" si="24"/>
        <v>0.74286567237945267</v>
      </c>
      <c r="M105" s="11">
        <f t="shared" si="24"/>
        <v>0.7360436318076351</v>
      </c>
      <c r="N105" s="11">
        <f t="shared" si="24"/>
        <v>0.74588287874041015</v>
      </c>
      <c r="O105" s="11">
        <f t="shared" si="24"/>
        <v>0.74933130658523084</v>
      </c>
      <c r="P105" s="11">
        <f t="shared" si="24"/>
        <v>0.74106497617630351</v>
      </c>
      <c r="Q105" s="11">
        <f t="shared" si="24"/>
        <v>0.74767697033879754</v>
      </c>
      <c r="R105" s="11">
        <f t="shared" si="24"/>
        <v>0.74366753701239974</v>
      </c>
      <c r="S105" s="11">
        <f t="shared" si="24"/>
        <v>0.74143704520463749</v>
      </c>
      <c r="T105" s="11">
        <f t="shared" si="24"/>
        <v>0.74827568606989525</v>
      </c>
      <c r="U105" s="11">
        <f t="shared" si="24"/>
        <v>0.74179174341954013</v>
      </c>
      <c r="V105" s="11">
        <f t="shared" si="24"/>
        <v>0.74359527423296246</v>
      </c>
      <c r="W105" s="11">
        <f t="shared" si="24"/>
        <v>0.747319063013973</v>
      </c>
      <c r="X105" s="11">
        <f t="shared" si="24"/>
        <v>0.11475734350421994</v>
      </c>
      <c r="Y105" s="11">
        <f t="shared" si="24"/>
        <v>0.74057460204006198</v>
      </c>
      <c r="Z105" s="11">
        <f t="shared" si="24"/>
        <v>0.7462560220143436</v>
      </c>
      <c r="AA105" s="11">
        <f t="shared" si="24"/>
        <v>7.6107034666546031E-2</v>
      </c>
      <c r="AB105" s="11">
        <f t="shared" si="24"/>
        <v>0.74309245634039378</v>
      </c>
      <c r="AC105" s="11">
        <f t="shared" si="24"/>
        <v>0.74611148157249074</v>
      </c>
      <c r="AD105" s="11">
        <f t="shared" si="24"/>
        <v>2.6113524363517861E-2</v>
      </c>
      <c r="AG105" s="11" t="s">
        <v>256</v>
      </c>
      <c r="AH105" s="11">
        <f t="shared" si="13"/>
        <v>0.99956477303476576</v>
      </c>
      <c r="AI105" s="11">
        <f t="shared" si="16"/>
        <v>3.3537764710261768E-4</v>
      </c>
      <c r="AJ105" s="11">
        <f t="shared" si="14"/>
        <v>0.9991807523142302</v>
      </c>
      <c r="AK105" s="11">
        <f t="shared" si="15"/>
        <v>0.99980007578265095</v>
      </c>
      <c r="AL105" s="11">
        <f>AVERAGE(H52:Q52)</f>
        <v>0.98828831507330828</v>
      </c>
      <c r="AM105" s="11">
        <f>STDEV(H52:Q52)</f>
        <v>7.5698984632186564E-3</v>
      </c>
      <c r="AN105" s="11">
        <f>MIN(H52:Q52)</f>
        <v>0.97690852612587165</v>
      </c>
      <c r="AO105" s="11">
        <f>MAX(H52:Q52)</f>
        <v>0.99783416151115234</v>
      </c>
      <c r="AR105" s="12"/>
    </row>
    <row r="106" spans="1:44" ht="14.5" x14ac:dyDescent="0.35">
      <c r="AG106" s="1" t="s">
        <v>258</v>
      </c>
      <c r="AH106" s="1">
        <f t="shared" si="13"/>
        <v>7.2325967511427933E-2</v>
      </c>
      <c r="AI106" s="1">
        <f t="shared" si="16"/>
        <v>4.4442704908522514E-2</v>
      </c>
      <c r="AJ106" s="1">
        <f t="shared" si="14"/>
        <v>2.6113524363517861E-2</v>
      </c>
      <c r="AK106" s="1">
        <f t="shared" si="15"/>
        <v>0.11475734350421994</v>
      </c>
      <c r="AL106" s="1">
        <f>AVERAGE(H53:Q53)</f>
        <v>3.2392837762170376E-3</v>
      </c>
      <c r="AM106" s="1">
        <f>STDEV(H53:Q53)</f>
        <v>3.0055568240497359E-3</v>
      </c>
      <c r="AN106" s="1">
        <f>MIN(H53:Q53)</f>
        <v>9.1486893641767799E-4</v>
      </c>
      <c r="AO106" s="1">
        <f>MAX(H53:Q53)</f>
        <v>1.003031514798911E-2</v>
      </c>
      <c r="AR106" s="7"/>
    </row>
    <row r="107" spans="1:44" x14ac:dyDescent="0.25">
      <c r="A107" s="1" t="s">
        <v>282</v>
      </c>
      <c r="B107" s="1" t="s">
        <v>279</v>
      </c>
      <c r="C107" s="1" t="s">
        <v>279</v>
      </c>
      <c r="D107" s="1" t="s">
        <v>279</v>
      </c>
      <c r="E107" s="1" t="s">
        <v>255</v>
      </c>
      <c r="F107" s="1" t="s">
        <v>255</v>
      </c>
      <c r="G107" s="1" t="s">
        <v>255</v>
      </c>
      <c r="H107" s="1" t="s">
        <v>279</v>
      </c>
      <c r="I107" s="1" t="s">
        <v>279</v>
      </c>
      <c r="J107" s="1" t="s">
        <v>279</v>
      </c>
      <c r="K107" s="1" t="s">
        <v>279</v>
      </c>
      <c r="L107" s="1" t="s">
        <v>255</v>
      </c>
      <c r="M107" s="1" t="s">
        <v>255</v>
      </c>
      <c r="N107" s="1" t="s">
        <v>279</v>
      </c>
      <c r="O107" s="1" t="s">
        <v>279</v>
      </c>
      <c r="P107" s="1" t="s">
        <v>279</v>
      </c>
      <c r="Q107" s="1" t="s">
        <v>255</v>
      </c>
      <c r="R107" s="1" t="s">
        <v>255</v>
      </c>
      <c r="S107" s="1" t="s">
        <v>255</v>
      </c>
      <c r="AR107" s="9"/>
    </row>
    <row r="108" spans="1:44" x14ac:dyDescent="0.25">
      <c r="A108" s="1" t="s">
        <v>190</v>
      </c>
      <c r="B108" s="1" t="s">
        <v>194</v>
      </c>
      <c r="C108" s="1" t="s">
        <v>195</v>
      </c>
      <c r="D108" s="1" t="s">
        <v>196</v>
      </c>
      <c r="E108" s="1" t="s">
        <v>197</v>
      </c>
      <c r="F108" s="1" t="s">
        <v>198</v>
      </c>
      <c r="G108" s="1" t="s">
        <v>199</v>
      </c>
      <c r="H108" s="1" t="s">
        <v>200</v>
      </c>
      <c r="I108" s="1" t="s">
        <v>201</v>
      </c>
      <c r="J108" s="1" t="s">
        <v>202</v>
      </c>
      <c r="K108" s="1" t="s">
        <v>203</v>
      </c>
      <c r="L108" s="1" t="s">
        <v>204</v>
      </c>
      <c r="M108" s="1" t="s">
        <v>205</v>
      </c>
      <c r="N108" s="1" t="s">
        <v>206</v>
      </c>
      <c r="O108" s="1" t="s">
        <v>207</v>
      </c>
      <c r="P108" s="1" t="s">
        <v>208</v>
      </c>
      <c r="Q108" s="1" t="s">
        <v>209</v>
      </c>
      <c r="R108" s="1" t="s">
        <v>210</v>
      </c>
      <c r="S108" s="1" t="s">
        <v>211</v>
      </c>
      <c r="AR108" s="9"/>
    </row>
    <row r="109" spans="1:44" x14ac:dyDescent="0.25">
      <c r="A109" s="1" t="s">
        <v>8</v>
      </c>
      <c r="B109" s="1">
        <v>5.5E-2</v>
      </c>
      <c r="C109" s="1">
        <v>1.7999999999999999E-2</v>
      </c>
      <c r="D109" s="1">
        <v>7.0000000000000001E-3</v>
      </c>
      <c r="E109" s="1">
        <v>0.70850000000000002</v>
      </c>
      <c r="F109" s="1">
        <v>1.3816999999999999</v>
      </c>
      <c r="G109" s="1">
        <v>0.13059999999999999</v>
      </c>
      <c r="H109" s="1" t="s">
        <v>411</v>
      </c>
      <c r="I109" s="1">
        <v>4.3299999999999998E-2</v>
      </c>
      <c r="J109" s="1">
        <v>5.9700000000000003E-2</v>
      </c>
      <c r="K109" s="1">
        <v>3.6400000000000002E-2</v>
      </c>
      <c r="L109" s="1">
        <v>0.1101</v>
      </c>
      <c r="M109" s="1">
        <v>2.5000000000000001E-2</v>
      </c>
      <c r="N109" s="1">
        <v>4.3400000000000001E-2</v>
      </c>
      <c r="O109" s="1">
        <v>2.7300000000000001E-2</v>
      </c>
      <c r="P109" s="1">
        <v>5.0500000000000003E-2</v>
      </c>
      <c r="Q109" s="1">
        <v>0.1089</v>
      </c>
      <c r="R109" s="1">
        <v>0.1</v>
      </c>
      <c r="S109" s="1">
        <v>6.25E-2</v>
      </c>
      <c r="AR109" s="9"/>
    </row>
    <row r="110" spans="1:44" x14ac:dyDescent="0.35">
      <c r="A110" s="1" t="s">
        <v>9</v>
      </c>
      <c r="B110" s="1">
        <v>0.21479999999999999</v>
      </c>
      <c r="C110" s="1">
        <v>0.19600000000000001</v>
      </c>
      <c r="D110" s="1">
        <v>0.16400000000000001</v>
      </c>
      <c r="E110" s="1">
        <v>0.1832</v>
      </c>
      <c r="F110" s="1">
        <v>3.6900000000000002E-2</v>
      </c>
      <c r="G110" s="1">
        <v>7.6999999999999999E-2</v>
      </c>
      <c r="H110" s="1">
        <v>0.1764</v>
      </c>
      <c r="I110" s="1">
        <v>0.1704</v>
      </c>
      <c r="J110" s="1">
        <v>0.22389999999999999</v>
      </c>
      <c r="K110" s="1">
        <v>0.2019</v>
      </c>
      <c r="L110" s="1">
        <v>1.43E-2</v>
      </c>
      <c r="M110" s="1">
        <v>2.9399999999999999E-2</v>
      </c>
      <c r="N110" s="1">
        <v>0.18390000000000001</v>
      </c>
      <c r="O110" s="1">
        <v>0.21299999999999999</v>
      </c>
      <c r="P110" s="1">
        <v>0.2545</v>
      </c>
      <c r="Q110" s="1" t="s">
        <v>411</v>
      </c>
      <c r="R110" s="1">
        <v>3.9E-2</v>
      </c>
      <c r="S110" s="1" t="s">
        <v>411</v>
      </c>
    </row>
    <row r="111" spans="1:44" x14ac:dyDescent="0.35">
      <c r="A111" s="1" t="s">
        <v>10</v>
      </c>
      <c r="B111" s="1">
        <v>17.920000000000002</v>
      </c>
      <c r="C111" s="1">
        <v>17.47</v>
      </c>
      <c r="D111" s="1">
        <v>17.440000000000001</v>
      </c>
      <c r="E111" s="1">
        <v>0.7016</v>
      </c>
      <c r="F111" s="1">
        <v>0.53859999999999997</v>
      </c>
      <c r="G111" s="1">
        <v>0.32750000000000001</v>
      </c>
      <c r="H111" s="1">
        <v>17.48</v>
      </c>
      <c r="I111" s="1">
        <v>17.739999999999998</v>
      </c>
      <c r="J111" s="1">
        <v>17.73</v>
      </c>
      <c r="K111" s="1">
        <v>17.62</v>
      </c>
      <c r="L111" s="1">
        <v>0.2258</v>
      </c>
      <c r="M111" s="1">
        <v>0.51470000000000005</v>
      </c>
      <c r="N111" s="1">
        <v>17.47</v>
      </c>
      <c r="O111" s="1">
        <v>17.649999999999999</v>
      </c>
      <c r="P111" s="1">
        <v>17.559999999999999</v>
      </c>
      <c r="Q111" s="1" t="s">
        <v>411</v>
      </c>
      <c r="R111" s="1">
        <v>0.02</v>
      </c>
      <c r="S111" s="1">
        <v>4.0399999999999998E-2</v>
      </c>
    </row>
    <row r="112" spans="1:44" x14ac:dyDescent="0.35">
      <c r="A112" s="1" t="s">
        <v>11</v>
      </c>
      <c r="B112" s="1">
        <v>52.98</v>
      </c>
      <c r="C112" s="1">
        <v>53.49</v>
      </c>
      <c r="D112" s="1">
        <v>53.82</v>
      </c>
      <c r="E112" s="1">
        <v>47.58</v>
      </c>
      <c r="F112" s="1">
        <v>30</v>
      </c>
      <c r="G112" s="1">
        <v>27.87</v>
      </c>
      <c r="H112" s="1">
        <v>54.35</v>
      </c>
      <c r="I112" s="1">
        <v>53.58</v>
      </c>
      <c r="J112" s="1">
        <v>53.78</v>
      </c>
      <c r="K112" s="1">
        <v>54.14</v>
      </c>
      <c r="L112" s="1">
        <v>11.28</v>
      </c>
      <c r="M112" s="1">
        <v>32.82</v>
      </c>
      <c r="N112" s="1">
        <v>53.5</v>
      </c>
      <c r="O112" s="1">
        <v>54.25</v>
      </c>
      <c r="P112" s="1">
        <v>54.16</v>
      </c>
      <c r="Q112" s="1">
        <v>3.2</v>
      </c>
      <c r="R112" s="1">
        <v>3.96</v>
      </c>
      <c r="S112" s="1">
        <v>5.61</v>
      </c>
    </row>
    <row r="113" spans="1:19" ht="14.5" x14ac:dyDescent="0.35">
      <c r="A113" s="1" t="s">
        <v>422</v>
      </c>
      <c r="B113" s="30">
        <v>16.25</v>
      </c>
      <c r="C113" s="30">
        <v>15.75</v>
      </c>
      <c r="D113" s="30">
        <v>15.47</v>
      </c>
      <c r="E113" s="30">
        <v>43.05</v>
      </c>
      <c r="F113" s="30">
        <v>56.72</v>
      </c>
      <c r="G113" s="30">
        <v>61.67</v>
      </c>
      <c r="H113" s="30">
        <v>15.39</v>
      </c>
      <c r="I113" s="30">
        <v>15.51</v>
      </c>
      <c r="J113" s="30">
        <v>15.77</v>
      </c>
      <c r="K113" s="30">
        <v>15.97</v>
      </c>
      <c r="L113" s="30">
        <v>83.59</v>
      </c>
      <c r="M113" s="30">
        <v>56.25</v>
      </c>
      <c r="N113" s="30">
        <v>15.28</v>
      </c>
      <c r="O113" s="30">
        <v>15.32</v>
      </c>
      <c r="P113" s="30">
        <v>15.22</v>
      </c>
      <c r="Q113" s="30">
        <v>93.68</v>
      </c>
      <c r="R113" s="30">
        <v>92.83</v>
      </c>
      <c r="S113" s="30">
        <v>91.8</v>
      </c>
    </row>
    <row r="114" spans="1:19" x14ac:dyDescent="0.35">
      <c r="A114" s="1" t="s">
        <v>12</v>
      </c>
      <c r="B114" s="1">
        <v>2.9287895108530977</v>
      </c>
      <c r="C114" s="1">
        <v>2.9851837846167881</v>
      </c>
      <c r="D114" s="1">
        <v>2.2910564454202582</v>
      </c>
      <c r="E114" s="1">
        <v>18.460132806681294</v>
      </c>
      <c r="F114" s="1">
        <v>33.597302865939774</v>
      </c>
      <c r="G114" s="1">
        <v>39.304743333576781</v>
      </c>
      <c r="H114" s="1">
        <v>2.3208774174294038</v>
      </c>
      <c r="I114" s="1">
        <v>2.2560984729278695</v>
      </c>
      <c r="J114" s="1">
        <v>2.217074968366294</v>
      </c>
      <c r="K114" s="1">
        <v>2.0252397036754415</v>
      </c>
      <c r="L114" s="1">
        <v>58.997814198519549</v>
      </c>
      <c r="M114" s="1">
        <v>34.965839843963714</v>
      </c>
      <c r="N114" s="1">
        <v>2.7180399011360676</v>
      </c>
      <c r="O114" s="1">
        <v>2.2187737049330494</v>
      </c>
      <c r="P114" s="1">
        <v>2.3741957755117289</v>
      </c>
      <c r="Q114" s="1">
        <v>68.410079248722624</v>
      </c>
      <c r="R114" s="1">
        <v>67.439408598207294</v>
      </c>
      <c r="S114" s="1">
        <v>66.208024091325825</v>
      </c>
    </row>
    <row r="115" spans="1:19" x14ac:dyDescent="0.35">
      <c r="A115" s="1" t="s">
        <v>13</v>
      </c>
      <c r="B115" s="1">
        <v>13.884642947964196</v>
      </c>
      <c r="C115" s="1">
        <v>13.063898759449847</v>
      </c>
      <c r="D115" s="1">
        <v>13.408482182595741</v>
      </c>
      <c r="E115" s="1">
        <v>26.439369228028081</v>
      </c>
      <c r="F115" s="1">
        <v>26.488776926769685</v>
      </c>
      <c r="G115" s="1">
        <v>26.303159146890206</v>
      </c>
      <c r="H115" s="1">
        <v>13.301648943610271</v>
      </c>
      <c r="I115" s="1">
        <v>13.479937751181774</v>
      </c>
      <c r="J115" s="1">
        <v>13.775051530290995</v>
      </c>
      <c r="K115" s="1">
        <v>14.147667013841037</v>
      </c>
      <c r="L115" s="1">
        <v>30.503117133679492</v>
      </c>
      <c r="M115" s="1">
        <v>24.787352284390153</v>
      </c>
      <c r="N115" s="1">
        <v>12.834277767442838</v>
      </c>
      <c r="O115" s="1">
        <v>13.323522988422704</v>
      </c>
      <c r="P115" s="1">
        <v>13.08367249789625</v>
      </c>
      <c r="Q115" s="1">
        <v>32.123857398978487</v>
      </c>
      <c r="R115" s="1">
        <v>32.147277538787243</v>
      </c>
      <c r="S115" s="1">
        <v>32.225290877387479</v>
      </c>
    </row>
    <row r="116" spans="1:19" x14ac:dyDescent="0.35">
      <c r="A116" s="1" t="s">
        <v>14</v>
      </c>
      <c r="B116" s="1">
        <v>6.0000000000000001E-3</v>
      </c>
      <c r="C116" s="1">
        <v>0.1</v>
      </c>
      <c r="D116" s="1">
        <v>6.5000000000000002E-2</v>
      </c>
      <c r="E116" s="1">
        <v>3.99</v>
      </c>
      <c r="F116" s="1">
        <v>5.12</v>
      </c>
      <c r="G116" s="1">
        <v>4.2300000000000004</v>
      </c>
      <c r="H116" s="1">
        <v>6.7999999999999996E-3</v>
      </c>
      <c r="I116" s="1">
        <v>4.9500000000000002E-2</v>
      </c>
      <c r="J116" s="1">
        <v>0.1193</v>
      </c>
      <c r="K116" s="1">
        <v>5.0799999999999998E-2</v>
      </c>
      <c r="L116" s="1">
        <v>0.8508</v>
      </c>
      <c r="M116" s="1">
        <v>5.55</v>
      </c>
      <c r="N116" s="1">
        <v>5.7599999999999998E-2</v>
      </c>
      <c r="O116" s="1">
        <v>0.1057</v>
      </c>
      <c r="P116" s="1">
        <v>0.10100000000000001</v>
      </c>
      <c r="Q116" s="1">
        <v>0.18160000000000001</v>
      </c>
      <c r="R116" s="1">
        <v>0.14349999999999999</v>
      </c>
      <c r="S116" s="1">
        <v>0.14349999999999999</v>
      </c>
    </row>
    <row r="117" spans="1:19" x14ac:dyDescent="0.35">
      <c r="A117" s="1" t="s">
        <v>15</v>
      </c>
      <c r="B117" s="1">
        <v>14.37</v>
      </c>
      <c r="C117" s="1">
        <v>14.68</v>
      </c>
      <c r="D117" s="1">
        <v>14.36</v>
      </c>
      <c r="E117" s="1">
        <v>1.59</v>
      </c>
      <c r="F117" s="1">
        <v>0.77</v>
      </c>
      <c r="G117" s="1">
        <v>0.53400000000000003</v>
      </c>
      <c r="H117" s="1">
        <v>14.62</v>
      </c>
      <c r="I117" s="1">
        <v>14.43</v>
      </c>
      <c r="J117" s="1">
        <v>14.34</v>
      </c>
      <c r="K117" s="1">
        <v>14.12</v>
      </c>
      <c r="L117" s="1">
        <v>0.53790000000000004</v>
      </c>
      <c r="M117" s="1">
        <v>0.73619999999999997</v>
      </c>
      <c r="N117" s="1">
        <v>14.79</v>
      </c>
      <c r="O117" s="1">
        <v>14.64</v>
      </c>
      <c r="P117" s="1">
        <v>14.83</v>
      </c>
      <c r="Q117" s="1">
        <v>0.14599999999999999</v>
      </c>
      <c r="R117" s="1">
        <v>0.13689999999999999</v>
      </c>
      <c r="S117" s="1">
        <v>0.13830000000000001</v>
      </c>
    </row>
    <row r="118" spans="1:19" x14ac:dyDescent="0.35">
      <c r="A118" s="1" t="s">
        <v>413</v>
      </c>
      <c r="B118" s="1">
        <v>102.35923245881729</v>
      </c>
      <c r="C118" s="1">
        <v>102.00308254406664</v>
      </c>
      <c r="D118" s="1">
        <v>101.55553862801598</v>
      </c>
      <c r="E118" s="1">
        <v>99.652802034709381</v>
      </c>
      <c r="F118" s="1">
        <v>97.93327979270947</v>
      </c>
      <c r="G118" s="1">
        <v>98.777002480467004</v>
      </c>
      <c r="H118" s="1">
        <v>102.25572636103968</v>
      </c>
      <c r="I118" s="1">
        <v>101.74923622410964</v>
      </c>
      <c r="J118" s="1">
        <v>102.24502649865728</v>
      </c>
      <c r="K118" s="1">
        <v>102.34200671751647</v>
      </c>
      <c r="L118" s="1">
        <v>102.51983133219905</v>
      </c>
      <c r="M118" s="1">
        <v>99.428492128353852</v>
      </c>
      <c r="N118" s="1">
        <v>101.59721766857891</v>
      </c>
      <c r="O118" s="1">
        <v>102.42829669335576</v>
      </c>
      <c r="P118" s="1">
        <v>102.41386827340796</v>
      </c>
      <c r="Q118" s="1">
        <v>104.18523664770112</v>
      </c>
      <c r="R118" s="1">
        <v>103.98608613699453</v>
      </c>
      <c r="S118" s="1">
        <v>104.42801496871331</v>
      </c>
    </row>
    <row r="119" spans="1:19" x14ac:dyDescent="0.35">
      <c r="A119" s="1" t="s">
        <v>316</v>
      </c>
    </row>
    <row r="120" spans="1:19" s="11" customFormat="1" x14ac:dyDescent="0.35">
      <c r="A120" s="11" t="s">
        <v>17</v>
      </c>
      <c r="B120" s="11">
        <v>1.6756861009221235E-3</v>
      </c>
      <c r="C120" s="11">
        <v>5.4997281699078549E-4</v>
      </c>
      <c r="D120" s="11">
        <v>2.1508391956977921E-4</v>
      </c>
      <c r="E120" s="11">
        <v>2.6226629433624762E-2</v>
      </c>
      <c r="F120" s="11">
        <v>5.2681638220388238E-2</v>
      </c>
      <c r="G120" s="11">
        <v>4.9871283507330177E-3</v>
      </c>
      <c r="H120" s="11">
        <v>0</v>
      </c>
      <c r="I120" s="11">
        <v>1.3259713554474525E-3</v>
      </c>
      <c r="J120" s="11">
        <v>1.8217645435333375E-3</v>
      </c>
      <c r="K120" s="11">
        <v>1.1119292294991098E-3</v>
      </c>
      <c r="L120" s="11">
        <v>4.0912550546938365E-3</v>
      </c>
      <c r="M120" s="11">
        <v>9.4408604155015547E-4</v>
      </c>
      <c r="N120" s="11">
        <v>1.3293053483395543E-3</v>
      </c>
      <c r="O120" s="11">
        <v>8.3056669617908045E-4</v>
      </c>
      <c r="P120" s="11">
        <v>1.535262580558932E-3</v>
      </c>
      <c r="Q120" s="11">
        <v>4.0150522065803109E-3</v>
      </c>
      <c r="R120" s="11">
        <v>3.6926677147272741E-3</v>
      </c>
      <c r="S120" s="11">
        <v>2.2965403329381321E-3</v>
      </c>
    </row>
    <row r="121" spans="1:19" s="11" customFormat="1" x14ac:dyDescent="0.35">
      <c r="A121" s="11" t="s">
        <v>18</v>
      </c>
      <c r="B121" s="11">
        <v>4.9213585161030594E-3</v>
      </c>
      <c r="C121" s="11">
        <v>4.5034520186593083E-3</v>
      </c>
      <c r="D121" s="11">
        <v>3.7894353263511621E-3</v>
      </c>
      <c r="E121" s="11">
        <v>5.0997494983056387E-3</v>
      </c>
      <c r="F121" s="11">
        <v>1.0580169596263109E-3</v>
      </c>
      <c r="G121" s="11">
        <v>2.2111532467997733E-3</v>
      </c>
      <c r="H121" s="11">
        <v>4.0452977070007294E-3</v>
      </c>
      <c r="I121" s="11">
        <v>3.924068549874881E-3</v>
      </c>
      <c r="J121" s="11">
        <v>5.1379841111611297E-3</v>
      </c>
      <c r="K121" s="11">
        <v>4.6380222872958541E-3</v>
      </c>
      <c r="L121" s="11">
        <v>3.9960049962557698E-4</v>
      </c>
      <c r="M121" s="11">
        <v>8.3490997062362542E-4</v>
      </c>
      <c r="N121" s="11">
        <v>4.2358200429573707E-3</v>
      </c>
      <c r="O121" s="11">
        <v>4.8731773668546797E-3</v>
      </c>
      <c r="P121" s="11">
        <v>5.8183497336705458E-3</v>
      </c>
      <c r="Q121" s="11">
        <v>1.6358221244978398E-4</v>
      </c>
      <c r="R121" s="11">
        <v>1.0829928404566191E-3</v>
      </c>
      <c r="S121" s="11">
        <v>0</v>
      </c>
    </row>
    <row r="122" spans="1:19" s="11" customFormat="1" x14ac:dyDescent="0.35">
      <c r="A122" s="11" t="s">
        <v>19</v>
      </c>
      <c r="B122" s="11">
        <v>0.64346318737107122</v>
      </c>
      <c r="C122" s="11">
        <v>0.6290966131530551</v>
      </c>
      <c r="D122" s="11">
        <v>0.63155634905355984</v>
      </c>
      <c r="E122" s="11">
        <v>3.0608914511490889E-2</v>
      </c>
      <c r="F122" s="11">
        <v>2.4202909993657776E-2</v>
      </c>
      <c r="G122" s="11">
        <v>1.4739216414257307E-2</v>
      </c>
      <c r="H122" s="11">
        <v>0.62824394172242592</v>
      </c>
      <c r="I122" s="11">
        <v>0.64025884088940244</v>
      </c>
      <c r="J122" s="11">
        <v>0.63765001232613827</v>
      </c>
      <c r="K122" s="11">
        <v>0.63436233622826588</v>
      </c>
      <c r="L122" s="11">
        <v>9.8889207433613836E-3</v>
      </c>
      <c r="M122" s="11">
        <v>2.2907698516665777E-2</v>
      </c>
      <c r="N122" s="11">
        <v>0.63064310269348078</v>
      </c>
      <c r="O122" s="11">
        <v>0.63286677806545633</v>
      </c>
      <c r="P122" s="11">
        <v>0.62917509153969697</v>
      </c>
      <c r="Q122" s="11">
        <v>3.867310535227468E-4</v>
      </c>
      <c r="R122" s="11">
        <v>8.7041416024588147E-4</v>
      </c>
      <c r="S122" s="11">
        <v>1.7495692923069548E-3</v>
      </c>
    </row>
    <row r="123" spans="1:19" s="11" customFormat="1" x14ac:dyDescent="0.35">
      <c r="A123" s="11" t="s">
        <v>20</v>
      </c>
      <c r="B123" s="11">
        <v>1.2761959055338108</v>
      </c>
      <c r="C123" s="11">
        <v>1.292161307568523</v>
      </c>
      <c r="D123" s="11">
        <v>1.307461805169019</v>
      </c>
      <c r="E123" s="11">
        <v>1.3925233241839479</v>
      </c>
      <c r="F123" s="11">
        <v>0.90436174627765809</v>
      </c>
      <c r="G123" s="11">
        <v>0.84143341045497622</v>
      </c>
      <c r="H123" s="11">
        <v>1.3104067509446544</v>
      </c>
      <c r="I123" s="11">
        <v>1.2972520636092326</v>
      </c>
      <c r="J123" s="11">
        <v>1.2975201980884172</v>
      </c>
      <c r="K123" s="11">
        <v>1.307583493682813</v>
      </c>
      <c r="L123" s="11">
        <v>0.33140095120613822</v>
      </c>
      <c r="M123" s="11">
        <v>0.9799085785362267</v>
      </c>
      <c r="N123" s="11">
        <v>1.2955799538531512</v>
      </c>
      <c r="O123" s="11">
        <v>1.3049294227777422</v>
      </c>
      <c r="P123" s="11">
        <v>1.301803268093773</v>
      </c>
      <c r="Q123" s="11">
        <v>9.3280037130549498E-2</v>
      </c>
      <c r="R123" s="11">
        <v>0.11561410734337768</v>
      </c>
      <c r="S123" s="11">
        <v>0.16297925793865117</v>
      </c>
    </row>
    <row r="124" spans="1:19" s="11" customFormat="1" x14ac:dyDescent="0.35">
      <c r="A124" s="11" t="s">
        <v>21</v>
      </c>
      <c r="B124" s="11">
        <v>6.7146817861068797E-2</v>
      </c>
      <c r="C124" s="11">
        <v>6.8635229607121317E-2</v>
      </c>
      <c r="D124" s="11">
        <v>5.2972807285579293E-2</v>
      </c>
      <c r="E124" s="11">
        <v>0.51421500344070026</v>
      </c>
      <c r="F124" s="11">
        <v>0.96395603336865499</v>
      </c>
      <c r="G124" s="11">
        <v>1.1294308099357</v>
      </c>
      <c r="H124" s="11">
        <v>5.3258711918918067E-2</v>
      </c>
      <c r="I124" s="11">
        <v>5.1989015690720564E-2</v>
      </c>
      <c r="J124" s="11">
        <v>5.0910292276055813E-2</v>
      </c>
      <c r="K124" s="11">
        <v>4.6554267055331167E-2</v>
      </c>
      <c r="L124" s="11">
        <v>1.6497284169418629</v>
      </c>
      <c r="M124" s="11">
        <v>0.9936257309227603</v>
      </c>
      <c r="N124" s="11">
        <v>6.2646692670774051E-2</v>
      </c>
      <c r="O124" s="11">
        <v>5.0796311030733676E-2</v>
      </c>
      <c r="P124" s="11">
        <v>5.4314415738071276E-2</v>
      </c>
      <c r="Q124" s="11">
        <v>1.8979759629778679</v>
      </c>
      <c r="R124" s="11">
        <v>1.8739641573860091</v>
      </c>
      <c r="S124" s="11">
        <v>1.8306780921031658</v>
      </c>
    </row>
    <row r="125" spans="1:19" s="11" customFormat="1" x14ac:dyDescent="0.35">
      <c r="A125" s="11" t="s">
        <v>22</v>
      </c>
      <c r="B125" s="11">
        <v>0.35376974454854965</v>
      </c>
      <c r="C125" s="11">
        <v>0.333808598642165</v>
      </c>
      <c r="D125" s="11">
        <v>0.34454465377607901</v>
      </c>
      <c r="E125" s="11">
        <v>0.81848308623540755</v>
      </c>
      <c r="F125" s="11">
        <v>0.84462399266030275</v>
      </c>
      <c r="G125" s="11">
        <v>0.83998450589707208</v>
      </c>
      <c r="H125" s="11">
        <v>0.3392287359765212</v>
      </c>
      <c r="I125" s="11">
        <v>0.34521537241732003</v>
      </c>
      <c r="J125" s="11">
        <v>0.35153384168721874</v>
      </c>
      <c r="K125" s="11">
        <v>0.36142366591327341</v>
      </c>
      <c r="L125" s="11">
        <v>0.94791512373130082</v>
      </c>
      <c r="M125" s="11">
        <v>0.78281240834659771</v>
      </c>
      <c r="N125" s="11">
        <v>0.32874749398981384</v>
      </c>
      <c r="O125" s="11">
        <v>0.33899003786192494</v>
      </c>
      <c r="P125" s="11">
        <v>0.33264189443412234</v>
      </c>
      <c r="Q125" s="11">
        <v>0.99048294134626458</v>
      </c>
      <c r="R125" s="11">
        <v>0.99275120531603855</v>
      </c>
      <c r="S125" s="11">
        <v>0.99025467165047587</v>
      </c>
    </row>
    <row r="126" spans="1:19" s="11" customFormat="1" x14ac:dyDescent="0.35">
      <c r="A126" s="11" t="s">
        <v>23</v>
      </c>
      <c r="B126" s="11">
        <v>1.5483422601843592E-4</v>
      </c>
      <c r="C126" s="11">
        <v>2.5879415221432686E-3</v>
      </c>
      <c r="D126" s="11">
        <v>1.69164409879983E-3</v>
      </c>
      <c r="E126" s="11">
        <v>0.12510113799215794</v>
      </c>
      <c r="F126" s="11">
        <v>0.16534886349752118</v>
      </c>
      <c r="G126" s="11">
        <v>0.13681492452514402</v>
      </c>
      <c r="H126" s="11">
        <v>1.7564096327688886E-4</v>
      </c>
      <c r="I126" s="11">
        <v>1.2839176940678204E-3</v>
      </c>
      <c r="J126" s="11">
        <v>3.0835010243958501E-3</v>
      </c>
      <c r="K126" s="11">
        <v>1.3143929306726554E-3</v>
      </c>
      <c r="L126" s="11">
        <v>2.6778266313719833E-2</v>
      </c>
      <c r="M126" s="11">
        <v>0.17752122668833739</v>
      </c>
      <c r="N126" s="11">
        <v>1.4943187480374969E-3</v>
      </c>
      <c r="O126" s="11">
        <v>2.7237835482784066E-3</v>
      </c>
      <c r="P126" s="11">
        <v>2.600748757892932E-3</v>
      </c>
      <c r="Q126" s="11">
        <v>5.6710685942497887E-3</v>
      </c>
      <c r="R126" s="11">
        <v>4.4882585786595319E-3</v>
      </c>
      <c r="S126" s="11">
        <v>4.4661334934366099E-3</v>
      </c>
    </row>
    <row r="127" spans="1:19" s="11" customFormat="1" x14ac:dyDescent="0.35">
      <c r="A127" s="11" t="s">
        <v>24</v>
      </c>
      <c r="B127" s="11">
        <v>0.65267246584245564</v>
      </c>
      <c r="C127" s="11">
        <v>0.66865688467134221</v>
      </c>
      <c r="D127" s="11">
        <v>0.65776822137104163</v>
      </c>
      <c r="E127" s="11">
        <v>8.774215470436518E-2</v>
      </c>
      <c r="F127" s="11">
        <v>4.3766799022191001E-2</v>
      </c>
      <c r="G127" s="11">
        <v>3.0398851175317734E-2</v>
      </c>
      <c r="H127" s="11">
        <v>0.66464092076720283</v>
      </c>
      <c r="I127" s="11">
        <v>0.65875074979393378</v>
      </c>
      <c r="J127" s="11">
        <v>0.65234240594307968</v>
      </c>
      <c r="K127" s="11">
        <v>0.64301189267284908</v>
      </c>
      <c r="L127" s="11">
        <v>2.9797465509296753E-2</v>
      </c>
      <c r="M127" s="11">
        <v>4.144536097723811E-2</v>
      </c>
      <c r="N127" s="11">
        <v>0.6753233126534457</v>
      </c>
      <c r="O127" s="11">
        <v>0.66398992265283074</v>
      </c>
      <c r="P127" s="11">
        <v>0.6721109691222138</v>
      </c>
      <c r="Q127" s="11">
        <v>8.0246244785154817E-3</v>
      </c>
      <c r="R127" s="11">
        <v>7.5361966604849976E-3</v>
      </c>
      <c r="S127" s="11">
        <v>7.5757351890254534E-3</v>
      </c>
    </row>
    <row r="128" spans="1:19" s="11" customFormat="1" x14ac:dyDescent="0.35">
      <c r="A128" s="17" t="s">
        <v>412</v>
      </c>
      <c r="B128" s="17">
        <f>SUM(B120:B127)</f>
        <v>2.9999999999999996</v>
      </c>
      <c r="C128" s="17">
        <f t="shared" ref="C128:S128" si="25">SUM(C120:C127)</f>
        <v>3.0000000000000004</v>
      </c>
      <c r="D128" s="17">
        <f t="shared" si="25"/>
        <v>2.9999999999999991</v>
      </c>
      <c r="E128" s="17">
        <f t="shared" si="25"/>
        <v>3</v>
      </c>
      <c r="F128" s="17">
        <f t="shared" si="25"/>
        <v>3.0000000000000004</v>
      </c>
      <c r="G128" s="17">
        <f t="shared" si="25"/>
        <v>3.0000000000000004</v>
      </c>
      <c r="H128" s="17">
        <f t="shared" si="25"/>
        <v>3</v>
      </c>
      <c r="I128" s="17">
        <f t="shared" si="25"/>
        <v>3</v>
      </c>
      <c r="J128" s="17">
        <f t="shared" si="25"/>
        <v>3</v>
      </c>
      <c r="K128" s="17">
        <f t="shared" si="25"/>
        <v>3</v>
      </c>
      <c r="L128" s="17">
        <f t="shared" si="25"/>
        <v>2.9999999999999991</v>
      </c>
      <c r="M128" s="17">
        <f t="shared" si="25"/>
        <v>3</v>
      </c>
      <c r="N128" s="17">
        <f t="shared" si="25"/>
        <v>3</v>
      </c>
      <c r="O128" s="17">
        <f t="shared" si="25"/>
        <v>3</v>
      </c>
      <c r="P128" s="17">
        <f t="shared" si="25"/>
        <v>3</v>
      </c>
      <c r="Q128" s="17">
        <f t="shared" si="25"/>
        <v>3</v>
      </c>
      <c r="R128" s="17">
        <f t="shared" si="25"/>
        <v>3</v>
      </c>
      <c r="S128" s="17">
        <f t="shared" si="25"/>
        <v>3</v>
      </c>
    </row>
    <row r="129" spans="1:37" s="11" customFormat="1" x14ac:dyDescent="0.35">
      <c r="A129" s="11" t="s">
        <v>257</v>
      </c>
      <c r="B129" s="11">
        <f>B127/(B127+B125)</f>
        <v>0.64849472637767325</v>
      </c>
      <c r="C129" s="11">
        <f t="shared" ref="C129:S129" si="26">C127/(C127+C125)</f>
        <v>0.66701237678647241</v>
      </c>
      <c r="D129" s="11">
        <f t="shared" si="26"/>
        <v>0.65625039613952241</v>
      </c>
      <c r="E129" s="11">
        <f t="shared" si="26"/>
        <v>9.6821574527514706E-2</v>
      </c>
      <c r="F129" s="11">
        <f t="shared" si="26"/>
        <v>4.9265255146670885E-2</v>
      </c>
      <c r="G129" s="11">
        <f t="shared" si="26"/>
        <v>3.4925818523882303E-2</v>
      </c>
      <c r="H129" s="11">
        <f t="shared" si="26"/>
        <v>0.66207890267658298</v>
      </c>
      <c r="I129" s="11">
        <f t="shared" si="26"/>
        <v>0.65614838510987128</v>
      </c>
      <c r="J129" s="11">
        <f t="shared" si="26"/>
        <v>0.64982352902857055</v>
      </c>
      <c r="K129" s="11">
        <f t="shared" si="26"/>
        <v>0.64017237061775711</v>
      </c>
      <c r="L129" s="11">
        <f t="shared" si="26"/>
        <v>3.0476712519822254E-2</v>
      </c>
      <c r="M129" s="11">
        <f t="shared" si="26"/>
        <v>5.0282038604546032E-2</v>
      </c>
      <c r="N129" s="11">
        <f t="shared" si="26"/>
        <v>0.67258534775165923</v>
      </c>
      <c r="O129" s="11">
        <f t="shared" si="26"/>
        <v>0.66201713772232673</v>
      </c>
      <c r="P129" s="11">
        <f t="shared" si="26"/>
        <v>0.6689316283640816</v>
      </c>
      <c r="Q129" s="11">
        <f t="shared" si="26"/>
        <v>8.036618602771467E-3</v>
      </c>
      <c r="R129" s="11">
        <f t="shared" si="26"/>
        <v>7.534031364979512E-3</v>
      </c>
      <c r="S129" s="11">
        <f t="shared" si="26"/>
        <v>7.5922071898175706E-3</v>
      </c>
    </row>
    <row r="130" spans="1:37" s="11" customFormat="1" x14ac:dyDescent="0.35">
      <c r="A130" s="11" t="s">
        <v>256</v>
      </c>
      <c r="B130" s="11">
        <f>B123/(B123+B122)</f>
        <v>0.66480340715217057</v>
      </c>
      <c r="C130" s="11">
        <f t="shared" ref="C130:S130" si="27">C123/(C123+C122)</f>
        <v>0.67256004185175633</v>
      </c>
      <c r="D130" s="11">
        <f t="shared" si="27"/>
        <v>0.67429064669754313</v>
      </c>
      <c r="E130" s="11">
        <f t="shared" si="27"/>
        <v>0.97849186907637642</v>
      </c>
      <c r="F130" s="11">
        <f t="shared" si="27"/>
        <v>0.97393513760167716</v>
      </c>
      <c r="G130" s="11">
        <f t="shared" si="27"/>
        <v>0.98278476097962364</v>
      </c>
      <c r="H130" s="11">
        <f t="shared" si="27"/>
        <v>0.67593752495034298</v>
      </c>
      <c r="I130" s="11">
        <f t="shared" si="27"/>
        <v>0.66954568389638003</v>
      </c>
      <c r="J130" s="11">
        <f t="shared" si="27"/>
        <v>0.67049409457913278</v>
      </c>
      <c r="K130" s="11">
        <f t="shared" si="27"/>
        <v>0.67333674994563919</v>
      </c>
      <c r="L130" s="11">
        <f t="shared" si="27"/>
        <v>0.97102486315555048</v>
      </c>
      <c r="M130" s="11">
        <f t="shared" si="27"/>
        <v>0.97715663472875836</v>
      </c>
      <c r="N130" s="11">
        <f t="shared" si="27"/>
        <v>0.67260120755479413</v>
      </c>
      <c r="O130" s="11">
        <f t="shared" si="27"/>
        <v>0.67340901081853943</v>
      </c>
      <c r="P130" s="11">
        <f t="shared" si="27"/>
        <v>0.67416771482663107</v>
      </c>
      <c r="Q130" s="11">
        <f t="shared" si="27"/>
        <v>0.99587120319169387</v>
      </c>
      <c r="R130" s="11">
        <f t="shared" si="27"/>
        <v>0.99252764102036672</v>
      </c>
      <c r="S130" s="11">
        <f t="shared" si="27"/>
        <v>0.98937909459008055</v>
      </c>
    </row>
    <row r="131" spans="1:37" s="11" customFormat="1" x14ac:dyDescent="0.35">
      <c r="A131" s="11" t="s">
        <v>258</v>
      </c>
      <c r="B131" s="11">
        <f>B123/(B123+B122+B124)</f>
        <v>0.64233546851177492</v>
      </c>
      <c r="C131" s="11">
        <f t="shared" ref="C131:S131" si="28">C123/(C123+C122+C124)</f>
        <v>0.64936215663392682</v>
      </c>
      <c r="D131" s="11">
        <f t="shared" si="28"/>
        <v>0.65635930605785753</v>
      </c>
      <c r="E131" s="11">
        <f t="shared" si="28"/>
        <v>0.71877838618570888</v>
      </c>
      <c r="F131" s="11">
        <f t="shared" si="28"/>
        <v>0.47786095614611324</v>
      </c>
      <c r="G131" s="11">
        <f t="shared" si="28"/>
        <v>0.42376710014610985</v>
      </c>
      <c r="H131" s="11">
        <f t="shared" si="28"/>
        <v>0.65786463376682103</v>
      </c>
      <c r="I131" s="11">
        <f t="shared" si="28"/>
        <v>0.65204931673772737</v>
      </c>
      <c r="J131" s="11">
        <f t="shared" si="28"/>
        <v>0.65330695121905791</v>
      </c>
      <c r="K131" s="11">
        <f t="shared" si="28"/>
        <v>0.65757275832051454</v>
      </c>
      <c r="L131" s="11">
        <f t="shared" si="28"/>
        <v>0.16644796939091336</v>
      </c>
      <c r="M131" s="11">
        <f t="shared" si="28"/>
        <v>0.4908274693788035</v>
      </c>
      <c r="N131" s="11">
        <f t="shared" si="28"/>
        <v>0.65141518410793098</v>
      </c>
      <c r="O131" s="11">
        <f t="shared" si="28"/>
        <v>0.65620755131379516</v>
      </c>
      <c r="P131" s="11">
        <f t="shared" si="28"/>
        <v>0.65572357097312495</v>
      </c>
      <c r="Q131" s="11">
        <f t="shared" si="28"/>
        <v>4.6835727950127477E-2</v>
      </c>
      <c r="R131" s="11">
        <f t="shared" si="28"/>
        <v>5.8084445265814515E-2</v>
      </c>
      <c r="S131" s="11">
        <f t="shared" si="28"/>
        <v>8.1677203962507092E-2</v>
      </c>
    </row>
    <row r="133" spans="1:37" x14ac:dyDescent="0.35">
      <c r="A133" s="1" t="s">
        <v>282</v>
      </c>
      <c r="B133" s="1" t="s">
        <v>279</v>
      </c>
      <c r="C133" s="1" t="s">
        <v>279</v>
      </c>
      <c r="D133" s="1" t="s">
        <v>279</v>
      </c>
      <c r="E133" s="1" t="s">
        <v>279</v>
      </c>
      <c r="F133" s="1" t="s">
        <v>279</v>
      </c>
      <c r="G133" s="1" t="s">
        <v>279</v>
      </c>
      <c r="H133" s="1" t="s">
        <v>279</v>
      </c>
      <c r="I133" s="1" t="s">
        <v>279</v>
      </c>
      <c r="J133" s="1" t="s">
        <v>279</v>
      </c>
      <c r="K133" s="1" t="s">
        <v>279</v>
      </c>
      <c r="L133" s="1" t="s">
        <v>279</v>
      </c>
      <c r="M133" s="1" t="s">
        <v>279</v>
      </c>
      <c r="N133" s="1" t="s">
        <v>255</v>
      </c>
      <c r="O133" s="1" t="s">
        <v>255</v>
      </c>
      <c r="P133" s="1" t="s">
        <v>255</v>
      </c>
      <c r="Q133" s="1" t="s">
        <v>255</v>
      </c>
      <c r="R133" s="1" t="s">
        <v>255</v>
      </c>
      <c r="S133" s="1" t="s">
        <v>255</v>
      </c>
      <c r="T133" s="1" t="s">
        <v>255</v>
      </c>
      <c r="U133" s="1" t="s">
        <v>255</v>
      </c>
      <c r="V133" s="1" t="s">
        <v>255</v>
      </c>
      <c r="W133" s="1" t="s">
        <v>255</v>
      </c>
      <c r="Z133" s="1" t="s">
        <v>285</v>
      </c>
      <c r="AD133" s="32" t="s">
        <v>286</v>
      </c>
      <c r="AE133" s="32"/>
      <c r="AF133" s="32"/>
      <c r="AG133" s="32"/>
      <c r="AH133" s="32" t="s">
        <v>287</v>
      </c>
      <c r="AI133" s="32"/>
      <c r="AJ133" s="32"/>
      <c r="AK133" s="32"/>
    </row>
    <row r="134" spans="1:37" x14ac:dyDescent="0.35">
      <c r="A134" s="1" t="s">
        <v>212</v>
      </c>
      <c r="B134" s="1" t="s">
        <v>213</v>
      </c>
      <c r="C134" s="1" t="s">
        <v>214</v>
      </c>
      <c r="D134" s="1" t="s">
        <v>215</v>
      </c>
      <c r="E134" s="1" t="s">
        <v>216</v>
      </c>
      <c r="F134" s="1" t="s">
        <v>217</v>
      </c>
      <c r="G134" s="1" t="s">
        <v>218</v>
      </c>
      <c r="H134" s="1" t="s">
        <v>219</v>
      </c>
      <c r="I134" s="1" t="s">
        <v>220</v>
      </c>
      <c r="J134" s="1" t="s">
        <v>221</v>
      </c>
      <c r="K134" s="1" t="s">
        <v>222</v>
      </c>
      <c r="L134" s="1" t="s">
        <v>223</v>
      </c>
      <c r="M134" s="1" t="s">
        <v>224</v>
      </c>
      <c r="N134" s="1" t="s">
        <v>225</v>
      </c>
      <c r="O134" s="1" t="s">
        <v>226</v>
      </c>
      <c r="P134" s="1" t="s">
        <v>227</v>
      </c>
      <c r="Q134" s="1" t="s">
        <v>228</v>
      </c>
      <c r="R134" s="1" t="s">
        <v>229</v>
      </c>
      <c r="S134" s="1" t="s">
        <v>230</v>
      </c>
      <c r="T134" s="1" t="s">
        <v>231</v>
      </c>
      <c r="U134" s="1" t="s">
        <v>232</v>
      </c>
      <c r="V134" s="1" t="s">
        <v>233</v>
      </c>
      <c r="W134" s="1" t="s">
        <v>234</v>
      </c>
      <c r="Z134" s="1" t="s">
        <v>288</v>
      </c>
      <c r="AA134" s="1" t="s">
        <v>270</v>
      </c>
      <c r="AB134" s="1" t="s">
        <v>249</v>
      </c>
      <c r="AC134" s="1" t="s">
        <v>250</v>
      </c>
      <c r="AD134" s="1" t="s">
        <v>292</v>
      </c>
      <c r="AE134" s="1" t="s">
        <v>270</v>
      </c>
      <c r="AF134" s="1" t="s">
        <v>249</v>
      </c>
      <c r="AG134" s="1" t="s">
        <v>250</v>
      </c>
      <c r="AH134" s="1" t="s">
        <v>293</v>
      </c>
      <c r="AI134" s="1" t="s">
        <v>270</v>
      </c>
      <c r="AJ134" s="1" t="s">
        <v>249</v>
      </c>
      <c r="AK134" s="1" t="s">
        <v>250</v>
      </c>
    </row>
    <row r="135" spans="1:37" x14ac:dyDescent="0.35">
      <c r="A135" s="1" t="s">
        <v>8</v>
      </c>
      <c r="B135" s="1">
        <v>3.1600000000000003E-2</v>
      </c>
      <c r="C135" s="1">
        <v>1.7399999999999999E-2</v>
      </c>
      <c r="D135" s="1">
        <v>3.27E-2</v>
      </c>
      <c r="E135" s="1">
        <v>3.2000000000000001E-2</v>
      </c>
      <c r="F135" s="1">
        <v>2.3099999999999999E-2</v>
      </c>
      <c r="G135" s="1">
        <v>2.12E-2</v>
      </c>
      <c r="H135" s="1">
        <v>2.07E-2</v>
      </c>
      <c r="I135" s="1">
        <v>6.0000000000000001E-3</v>
      </c>
      <c r="J135" s="1">
        <v>4.4699999999999997E-2</v>
      </c>
      <c r="K135" s="1">
        <v>1.2E-2</v>
      </c>
      <c r="L135" s="1">
        <v>4.6800000000000001E-2</v>
      </c>
      <c r="M135" s="1">
        <v>1.7500000000000002E-2</v>
      </c>
      <c r="N135" s="1">
        <v>0.51359999999999995</v>
      </c>
      <c r="O135" s="1">
        <v>0.13919999999999999</v>
      </c>
      <c r="P135" s="1">
        <v>0.1706</v>
      </c>
      <c r="Q135" s="1">
        <v>8.7800000000000003E-2</v>
      </c>
      <c r="R135" s="1">
        <v>6.4100000000000004E-2</v>
      </c>
      <c r="S135" s="1">
        <v>6.4100000000000004E-2</v>
      </c>
      <c r="T135" s="1">
        <v>1.4E-3</v>
      </c>
      <c r="U135" s="1">
        <v>0.41909999999999997</v>
      </c>
      <c r="V135" s="1">
        <v>6.2E-2</v>
      </c>
      <c r="W135" s="1">
        <v>9.5899999999999999E-2</v>
      </c>
      <c r="Y135" s="1" t="s">
        <v>8</v>
      </c>
      <c r="Z135" s="1">
        <f>AVERAGE(B109:D109,H109:K109,N109:P109,B135:M135)</f>
        <v>3.0776190476190471E-2</v>
      </c>
      <c r="AA135" s="1">
        <f>STDEV(B109:D109,H109:K109,N109:P109,B135:M135)</f>
        <v>1.5702098737490643E-2</v>
      </c>
      <c r="AB135" s="1">
        <f>MIN(B109:D109,H109:K109,N109:P109,B135:M135)</f>
        <v>6.0000000000000001E-3</v>
      </c>
      <c r="AC135" s="1">
        <f>MAX(B109:D109,H109:K109,N109:P109,B135:M135)</f>
        <v>5.9700000000000003E-2</v>
      </c>
      <c r="AD135" s="1">
        <f>AVERAGE(E109,N135:W135)</f>
        <v>0.21148181818181816</v>
      </c>
      <c r="AE135" s="1">
        <f>STDEV(E109,N135:W135)</f>
        <v>0.22953912441316759</v>
      </c>
      <c r="AF135" s="1">
        <f>MIN(E109,N135:W135)</f>
        <v>1.4E-3</v>
      </c>
      <c r="AG135" s="1">
        <f>MAX(E109,N135:W135)</f>
        <v>0.70850000000000002</v>
      </c>
      <c r="AH135" s="1">
        <f>AVERAGE(Q109:S109,L109,M109,F109:G109)</f>
        <v>0.2741142857142857</v>
      </c>
      <c r="AI135" s="1">
        <f>STDEV(Q109:S109,L109,M109,F109:G109)</f>
        <v>0.48967561176957208</v>
      </c>
      <c r="AJ135" s="1">
        <f>MIN(Q109:S109,L109,M109,F109:G109)</f>
        <v>2.5000000000000001E-2</v>
      </c>
      <c r="AK135" s="1">
        <f>MAX(Q109:S109,L109,M109,F109:G109)</f>
        <v>1.3816999999999999</v>
      </c>
    </row>
    <row r="136" spans="1:37" x14ac:dyDescent="0.35">
      <c r="A136" s="1" t="s">
        <v>9</v>
      </c>
      <c r="B136" s="1">
        <v>0.1792</v>
      </c>
      <c r="C136" s="1">
        <v>0.22120000000000001</v>
      </c>
      <c r="D136" s="1">
        <v>0.18210000000000001</v>
      </c>
      <c r="E136" s="1">
        <v>0.26910000000000001</v>
      </c>
      <c r="F136" s="1">
        <v>0.20649999999999999</v>
      </c>
      <c r="G136" s="1">
        <v>0.23</v>
      </c>
      <c r="H136" s="1">
        <v>0.1948</v>
      </c>
      <c r="I136" s="1">
        <v>0.26910000000000001</v>
      </c>
      <c r="J136" s="1">
        <v>0.2321</v>
      </c>
      <c r="K136" s="1">
        <v>0.222</v>
      </c>
      <c r="L136" s="1">
        <v>0.24759999999999999</v>
      </c>
      <c r="M136" s="1">
        <v>0.19550000000000001</v>
      </c>
      <c r="N136" s="1">
        <v>0.215</v>
      </c>
      <c r="O136" s="1">
        <v>0.27979999999999999</v>
      </c>
      <c r="P136" s="1">
        <v>0.22489999999999999</v>
      </c>
      <c r="Q136" s="1">
        <v>0.25530000000000003</v>
      </c>
      <c r="R136" s="1">
        <v>0.16289999999999999</v>
      </c>
      <c r="S136" s="1">
        <v>0.2114</v>
      </c>
      <c r="T136" s="1">
        <v>0.219</v>
      </c>
      <c r="U136" s="1">
        <v>0.24349999999999999</v>
      </c>
      <c r="V136" s="1">
        <v>0.2074</v>
      </c>
      <c r="W136" s="1">
        <v>0.2</v>
      </c>
      <c r="Y136" s="1" t="s">
        <v>9</v>
      </c>
      <c r="Z136" s="1">
        <f>AVERAGE(B110:D110,H110:K110,N110:P110,B136:M136)</f>
        <v>0.21127272727272731</v>
      </c>
      <c r="AA136" s="1">
        <f>STDEV(B110:D110,H110:K110,N110:P110,B136:M136)</f>
        <v>3.0600049514715261E-2</v>
      </c>
      <c r="AB136" s="1">
        <f>MIN(B110:D110,H110:K110,N110:P110,B136:M136)</f>
        <v>0.16400000000000001</v>
      </c>
      <c r="AC136" s="1">
        <f>MAX(B110:D110,H110:K110,N110:P110,B136:M136)</f>
        <v>0.26910000000000001</v>
      </c>
      <c r="AD136" s="1">
        <f>AVERAGE(E110,N136:W136)</f>
        <v>0.21840000000000001</v>
      </c>
      <c r="AE136" s="1">
        <f>STDEV(E110,N136:W136)</f>
        <v>3.2624530647964674E-2</v>
      </c>
      <c r="AF136" s="1">
        <f>MIN(E110,N136:W136)</f>
        <v>0.16289999999999999</v>
      </c>
      <c r="AG136" s="1">
        <f>MAX(E110,N136:W136)</f>
        <v>0.27979999999999999</v>
      </c>
      <c r="AH136" s="1">
        <f>AVERAGE(Q110:S110,L110,M110,F110:G110)</f>
        <v>3.9320000000000001E-2</v>
      </c>
      <c r="AI136" s="1">
        <f>STDEV(Q110:S110,L110,M110,F110:G110)</f>
        <v>2.3184844187529061E-2</v>
      </c>
      <c r="AJ136" s="1">
        <f>MIN(Q110:S110,L110,M110,F110:G110)</f>
        <v>1.43E-2</v>
      </c>
      <c r="AK136" s="1">
        <f>MAX(Q110:S110,L110,M110,F110:G110)</f>
        <v>7.6999999999999999E-2</v>
      </c>
    </row>
    <row r="137" spans="1:37" x14ac:dyDescent="0.35">
      <c r="A137" s="1" t="s">
        <v>10</v>
      </c>
      <c r="B137" s="1">
        <v>16.93</v>
      </c>
      <c r="C137" s="1">
        <v>17</v>
      </c>
      <c r="D137" s="1">
        <v>16.18</v>
      </c>
      <c r="E137" s="1">
        <v>16.829999999999998</v>
      </c>
      <c r="F137" s="1">
        <v>16.89</v>
      </c>
      <c r="G137" s="1">
        <v>16.77</v>
      </c>
      <c r="H137" s="1">
        <v>17.23</v>
      </c>
      <c r="I137" s="1">
        <v>16.899999999999999</v>
      </c>
      <c r="J137" s="1">
        <v>16.809999999999999</v>
      </c>
      <c r="K137" s="1">
        <v>16.89</v>
      </c>
      <c r="L137" s="1">
        <v>16.59</v>
      </c>
      <c r="M137" s="1">
        <v>16.57</v>
      </c>
      <c r="N137" s="1">
        <v>1.91</v>
      </c>
      <c r="O137" s="1">
        <v>1.7897000000000001</v>
      </c>
      <c r="P137" s="1">
        <v>1.7579</v>
      </c>
      <c r="Q137" s="1">
        <v>1.6628000000000001</v>
      </c>
      <c r="R137" s="1">
        <v>1.51</v>
      </c>
      <c r="S137" s="1">
        <v>1.85</v>
      </c>
      <c r="T137" s="1">
        <v>1.5127999999999999</v>
      </c>
      <c r="U137" s="1">
        <v>1.2753000000000001</v>
      </c>
      <c r="V137" s="1">
        <v>2.29</v>
      </c>
      <c r="W137" s="1">
        <v>2.4700000000000002</v>
      </c>
      <c r="Y137" s="1" t="s">
        <v>10</v>
      </c>
      <c r="Z137" s="1">
        <f>AVERAGE(B111:D111,H111:K111,N111:P111,B137:M137)</f>
        <v>17.166818181818179</v>
      </c>
      <c r="AA137" s="1">
        <f>STDEV(B111:D111,H111:K111,N111:P111,B137:M137)</f>
        <v>0.46477220599257396</v>
      </c>
      <c r="AB137" s="1">
        <f>MIN(B111:D111,H111:K111,N111:P111,B137:M137)</f>
        <v>16.18</v>
      </c>
      <c r="AC137" s="1">
        <f>MAX(B111:D111,H111:K111,N111:P111,B137:M137)</f>
        <v>17.920000000000002</v>
      </c>
      <c r="AD137" s="1">
        <f>AVERAGE(E111,N137:W137)</f>
        <v>1.7027363636363637</v>
      </c>
      <c r="AE137" s="1">
        <f>STDEV(E111,N137:W137)</f>
        <v>0.47629995438321737</v>
      </c>
      <c r="AF137" s="1">
        <f>MIN(E111,N137:W137)</f>
        <v>0.7016</v>
      </c>
      <c r="AG137" s="1">
        <f>MAX(E111,N137:W137)</f>
        <v>2.4700000000000002</v>
      </c>
      <c r="AH137" s="1">
        <f>AVERAGE(Q111:S111,L111,M111,F111:G111)</f>
        <v>0.27783333333333338</v>
      </c>
      <c r="AI137" s="1">
        <f>STDEV(Q111:S111,L111,M111,F111:G111)</f>
        <v>0.22455820329408288</v>
      </c>
      <c r="AJ137" s="1">
        <f>MIN(Q111:S111,L111,M111,F111:G111)</f>
        <v>0.02</v>
      </c>
      <c r="AK137" s="1">
        <f>MAX(Q111:S111,L111,M111,F111:G111)</f>
        <v>0.53859999999999997</v>
      </c>
    </row>
    <row r="138" spans="1:37" x14ac:dyDescent="0.35">
      <c r="A138" s="1" t="s">
        <v>11</v>
      </c>
      <c r="B138" s="1">
        <v>53.12</v>
      </c>
      <c r="C138" s="1">
        <v>53.59</v>
      </c>
      <c r="D138" s="1">
        <v>54.57</v>
      </c>
      <c r="E138" s="1">
        <v>54.06</v>
      </c>
      <c r="F138" s="1">
        <v>54.02</v>
      </c>
      <c r="G138" s="1">
        <v>53.7</v>
      </c>
      <c r="H138" s="1">
        <v>53.84</v>
      </c>
      <c r="I138" s="1">
        <v>53.99</v>
      </c>
      <c r="J138" s="1">
        <v>53.58</v>
      </c>
      <c r="K138" s="1">
        <v>54.02</v>
      </c>
      <c r="L138" s="1">
        <v>53.84</v>
      </c>
      <c r="M138" s="1">
        <v>54.47</v>
      </c>
      <c r="N138" s="1">
        <v>49.41</v>
      </c>
      <c r="O138" s="1">
        <v>56.88</v>
      </c>
      <c r="P138" s="1">
        <v>54.38</v>
      </c>
      <c r="Q138" s="1">
        <v>52.48</v>
      </c>
      <c r="R138" s="1">
        <v>48.82</v>
      </c>
      <c r="S138" s="1">
        <v>51.48</v>
      </c>
      <c r="T138" s="1">
        <v>52.78</v>
      </c>
      <c r="U138" s="1">
        <v>51.24</v>
      </c>
      <c r="V138" s="1">
        <v>56.29</v>
      </c>
      <c r="W138" s="1">
        <v>56.89</v>
      </c>
      <c r="Y138" s="1" t="s">
        <v>11</v>
      </c>
      <c r="Z138" s="1">
        <f>AVERAGE(B112:D112,H112:K112,N112:P112,B138:M138)</f>
        <v>53.856818181818191</v>
      </c>
      <c r="AA138" s="1">
        <f>STDEV(B112:D112,H112:K112,N112:P112,B138:M138)</f>
        <v>0.40221276487091834</v>
      </c>
      <c r="AB138" s="1">
        <f>MIN(B112:D112,H112:K112,N112:P112,B138:M138)</f>
        <v>52.98</v>
      </c>
      <c r="AC138" s="1">
        <f>MAX(B112:D112,H112:K112,N112:P112,B138:M138)</f>
        <v>54.57</v>
      </c>
      <c r="AD138" s="1">
        <f>AVERAGE(E112,N138:W138)</f>
        <v>52.56636363636364</v>
      </c>
      <c r="AE138" s="1">
        <f>STDEV(E112,N138:W138)</f>
        <v>3.2605253341364273</v>
      </c>
      <c r="AF138" s="1">
        <f>MIN(E112,N138:W138)</f>
        <v>47.58</v>
      </c>
      <c r="AG138" s="1">
        <f>MAX(E112,N138:W138)</f>
        <v>56.89</v>
      </c>
      <c r="AH138" s="1">
        <f>AVERAGE(Q112:S112,L112,M112,F112:G112)</f>
        <v>16.391428571428573</v>
      </c>
      <c r="AI138" s="1">
        <f>STDEV(Q112:S112,L112,M112,F112:G112)</f>
        <v>13.277605743721802</v>
      </c>
      <c r="AJ138" s="1">
        <f>MIN(Q112:S112,L112,M112,F112:G112)</f>
        <v>3.2</v>
      </c>
      <c r="AK138" s="1">
        <f>MAX(Q112:S112,L112,M112,F112:G112)</f>
        <v>32.82</v>
      </c>
    </row>
    <row r="139" spans="1:37" ht="14.5" x14ac:dyDescent="0.35">
      <c r="A139" s="1" t="s">
        <v>422</v>
      </c>
      <c r="B139" s="28">
        <v>13.89</v>
      </c>
      <c r="C139" s="28">
        <v>14.64</v>
      </c>
      <c r="D139" s="28">
        <v>14.65</v>
      </c>
      <c r="E139" s="28">
        <v>14.5</v>
      </c>
      <c r="F139" s="28">
        <v>14.13</v>
      </c>
      <c r="G139" s="28">
        <v>14.4</v>
      </c>
      <c r="H139" s="28">
        <v>14.34</v>
      </c>
      <c r="I139" s="28">
        <v>14.01</v>
      </c>
      <c r="J139" s="28">
        <v>14.46</v>
      </c>
      <c r="K139" s="28">
        <v>13.95</v>
      </c>
      <c r="L139" s="28">
        <v>14.09</v>
      </c>
      <c r="M139" s="28">
        <v>14.16</v>
      </c>
      <c r="N139" s="28">
        <v>24.11</v>
      </c>
      <c r="O139" s="28">
        <v>25.93</v>
      </c>
      <c r="P139" s="28">
        <v>28.24</v>
      </c>
      <c r="Q139" s="28">
        <v>29.61</v>
      </c>
      <c r="R139" s="28">
        <v>32.39</v>
      </c>
      <c r="S139" s="28">
        <v>30.45</v>
      </c>
      <c r="T139" s="28">
        <v>29.49</v>
      </c>
      <c r="U139" s="28">
        <v>30.24</v>
      </c>
      <c r="V139" s="28">
        <v>25.8</v>
      </c>
      <c r="W139" s="28">
        <v>24.64</v>
      </c>
    </row>
    <row r="140" spans="1:37" x14ac:dyDescent="0.35">
      <c r="A140" s="1" t="s">
        <v>12</v>
      </c>
      <c r="B140" s="1">
        <v>2.3108402724641137</v>
      </c>
      <c r="C140" s="1">
        <v>2.3987817092491195</v>
      </c>
      <c r="D140" s="1">
        <v>2.0204105187064307</v>
      </c>
      <c r="E140" s="1">
        <v>2.0189724670094402</v>
      </c>
      <c r="F140" s="1">
        <v>1.7897118097295908</v>
      </c>
      <c r="G140" s="1">
        <v>2.420407215348634</v>
      </c>
      <c r="H140" s="1">
        <v>1.9889807705877003</v>
      </c>
      <c r="I140" s="1">
        <v>1.8762246054632667</v>
      </c>
      <c r="J140" s="1">
        <v>2.6663146890612595</v>
      </c>
      <c r="K140" s="1">
        <v>1.9834435003766258</v>
      </c>
      <c r="L140" s="1">
        <v>2.3239192027314033</v>
      </c>
      <c r="M140" s="1">
        <v>1.7127067203890949</v>
      </c>
      <c r="N140" s="1">
        <v>14.642173493417305</v>
      </c>
      <c r="O140" s="1">
        <v>9.0279242591210274</v>
      </c>
      <c r="P140" s="1">
        <v>11.990953158127416</v>
      </c>
      <c r="Q140" s="1">
        <v>13.493758551406783</v>
      </c>
      <c r="R140" s="1">
        <v>16.968494938666581</v>
      </c>
      <c r="S140" s="1">
        <v>14.910030413464245</v>
      </c>
      <c r="T140" s="1">
        <v>13.696622945992518</v>
      </c>
      <c r="U140" s="1">
        <v>14.466449979320155</v>
      </c>
      <c r="V140" s="1">
        <v>9.2762975930298097</v>
      </c>
      <c r="W140" s="1">
        <v>8.5596181700165577</v>
      </c>
      <c r="Y140" s="1" t="s">
        <v>12</v>
      </c>
      <c r="Z140" s="1">
        <f>AVERAGE(B114:D114,H114:K114,N114:P114,B140:M140)</f>
        <v>2.2657292348175755</v>
      </c>
      <c r="AA140" s="1">
        <f>STDEV(B114:D114,H114:K114,N114:P114,B140:M140)</f>
        <v>0.33868091573045489</v>
      </c>
      <c r="AB140" s="1">
        <f>MIN(B114:D114,H114:K114,N114:P114,B140:M140)</f>
        <v>1.7127067203890949</v>
      </c>
      <c r="AC140" s="1">
        <f>MAX(B114:D114,H114:K114,N114:P114,B140:M140)</f>
        <v>2.9851837846167881</v>
      </c>
      <c r="AD140" s="1">
        <f>AVERAGE(E114,N140:W140)</f>
        <v>13.226586937203972</v>
      </c>
      <c r="AE140" s="1">
        <f>STDEV(E114,N140:W140)</f>
        <v>3.2341963835912626</v>
      </c>
      <c r="AF140" s="1">
        <f>MIN(E114,N140:W140)</f>
        <v>8.5596181700165577</v>
      </c>
      <c r="AG140" s="1">
        <f>MAX(E114,N140:W140)</f>
        <v>18.460132806681294</v>
      </c>
      <c r="AH140" s="1">
        <f>AVERAGE(Q114:S114,L114,M114,F114:G114)</f>
        <v>52.703316025750787</v>
      </c>
      <c r="AI140" s="1">
        <f>STDEV(Q114:S114,L114,M114,F114:G114)</f>
        <v>16.046973924386897</v>
      </c>
      <c r="AJ140" s="1">
        <f>MIN(Q114:S114,L114,M114,F114:G114)</f>
        <v>33.597302865939774</v>
      </c>
      <c r="AK140" s="1">
        <f>MAX(Q114:S114,L114,M114,F114:G114)</f>
        <v>68.410079248722624</v>
      </c>
    </row>
    <row r="141" spans="1:37" x14ac:dyDescent="0.35">
      <c r="A141" s="1" t="s">
        <v>13</v>
      </c>
      <c r="B141" s="1">
        <v>11.810680477173392</v>
      </c>
      <c r="C141" s="1">
        <v>12.481549803992978</v>
      </c>
      <c r="D141" s="1">
        <v>12.832012367652398</v>
      </c>
      <c r="E141" s="1">
        <v>12.683306342404364</v>
      </c>
      <c r="F141" s="1">
        <v>12.519597606313198</v>
      </c>
      <c r="G141" s="1">
        <v>12.222090935476823</v>
      </c>
      <c r="H141" s="1">
        <v>12.55029320109621</v>
      </c>
      <c r="I141" s="1">
        <v>12.321752440082159</v>
      </c>
      <c r="J141" s="1">
        <v>12.06082068283647</v>
      </c>
      <c r="K141" s="1">
        <v>12.165275697805411</v>
      </c>
      <c r="L141" s="1">
        <v>11.998911911701116</v>
      </c>
      <c r="M141" s="1">
        <v>12.61888763363817</v>
      </c>
      <c r="N141" s="1">
        <v>11.934811059307128</v>
      </c>
      <c r="O141" s="1">
        <v>17.806574341257583</v>
      </c>
      <c r="P141" s="1">
        <v>17.450408310736702</v>
      </c>
      <c r="Q141" s="1">
        <v>17.468167469822667</v>
      </c>
      <c r="R141" s="1">
        <v>17.121561406738525</v>
      </c>
      <c r="S141" s="1">
        <v>17.0337904531603</v>
      </c>
      <c r="T141" s="1">
        <v>17.165627853746685</v>
      </c>
      <c r="U141" s="1">
        <v>17.222929012259492</v>
      </c>
      <c r="V141" s="1">
        <v>17.453085280460073</v>
      </c>
      <c r="W141" s="1">
        <v>16.937961316955022</v>
      </c>
      <c r="Y141" s="1" t="s">
        <v>13</v>
      </c>
      <c r="Z141" s="1">
        <f>AVERAGE(B115:D115,H115:K115,N115:P115,B141:M141)</f>
        <v>12.843999158312197</v>
      </c>
      <c r="AA141" s="1">
        <f>STDEV(B115:D115,H115:K115,N115:P115,B141:M141)</f>
        <v>0.6485391124920864</v>
      </c>
      <c r="AB141" s="1">
        <f>MIN(B115:D115,H115:K115,N115:P115,B141:M141)</f>
        <v>11.810680477173392</v>
      </c>
      <c r="AC141" s="1">
        <f>MAX(B115:D115,H115:K115,N115:P115,B141:M141)</f>
        <v>14.147667013841037</v>
      </c>
      <c r="AD141" s="1">
        <f>AVERAGE(E115,N141:W141)</f>
        <v>17.639480521133841</v>
      </c>
      <c r="AE141" s="1">
        <f>STDEV(E115,N141:W141)</f>
        <v>3.3411724930995539</v>
      </c>
      <c r="AF141" s="1">
        <f>MIN(E115,N141:W141)</f>
        <v>11.934811059307128</v>
      </c>
      <c r="AG141" s="1">
        <f>MAX(E115,N141:W141)</f>
        <v>26.439369228028081</v>
      </c>
      <c r="AH141" s="1">
        <f>AVERAGE(Q115:S115,L115,M115,F115:G115)</f>
        <v>29.225547329554679</v>
      </c>
      <c r="AI141" s="1">
        <f>STDEV(Q115:S115,L115,M115,F115:G115)</f>
        <v>3.24795306867522</v>
      </c>
      <c r="AJ141" s="1">
        <f>MIN(Q115:S115,L115,M115,F115:G115)</f>
        <v>24.787352284390153</v>
      </c>
      <c r="AK141" s="1">
        <f>MAX(Q115:S115,L115,M115,F115:G115)</f>
        <v>32.225290877387479</v>
      </c>
    </row>
    <row r="142" spans="1:37" x14ac:dyDescent="0.35">
      <c r="A142" s="1" t="s">
        <v>14</v>
      </c>
      <c r="B142" s="1">
        <v>3.4099999999999998E-2</v>
      </c>
      <c r="C142" s="1">
        <v>1.9099999999999999E-2</v>
      </c>
      <c r="D142" s="1">
        <v>6.2600000000000003E-2</v>
      </c>
      <c r="E142" s="1">
        <v>6.54E-2</v>
      </c>
      <c r="F142" s="1">
        <v>6.8900000000000003E-2</v>
      </c>
      <c r="G142" s="1">
        <v>0.06</v>
      </c>
      <c r="H142" s="1">
        <v>6.7999999999999996E-3</v>
      </c>
      <c r="I142" s="1">
        <v>3.2000000000000001E-2</v>
      </c>
      <c r="J142" s="1">
        <v>9.5500000000000002E-2</v>
      </c>
      <c r="K142" s="1">
        <v>6.6100000000000006E-2</v>
      </c>
      <c r="L142" s="1">
        <v>7.5700000000000003E-2</v>
      </c>
      <c r="M142" s="1">
        <v>4.9700000000000001E-2</v>
      </c>
      <c r="N142" s="1">
        <v>12.01</v>
      </c>
      <c r="O142" s="1">
        <v>9.01</v>
      </c>
      <c r="P142" s="1">
        <v>9.36</v>
      </c>
      <c r="Q142" s="1">
        <v>10.57</v>
      </c>
      <c r="R142" s="1">
        <v>10.65</v>
      </c>
      <c r="S142" s="1">
        <v>10.7</v>
      </c>
      <c r="T142" s="1">
        <v>10.11</v>
      </c>
      <c r="U142" s="1">
        <v>10.33</v>
      </c>
      <c r="V142" s="1">
        <v>9.02</v>
      </c>
      <c r="W142" s="1">
        <v>8.82</v>
      </c>
      <c r="Y142" s="1" t="s">
        <v>14</v>
      </c>
      <c r="Z142" s="1">
        <f>AVERAGE(B116:D116,H116:K116,N116:P116,B142:M142)</f>
        <v>5.8981818181818184E-2</v>
      </c>
      <c r="AA142" s="1">
        <f>STDEV(B116:D116,H116:K116,N116:P116,B142:M142)</f>
        <v>3.2774912536494921E-2</v>
      </c>
      <c r="AB142" s="1">
        <f>MIN(B116:D116,H116:K116,N116:P116,B142:M142)</f>
        <v>6.0000000000000001E-3</v>
      </c>
      <c r="AC142" s="1">
        <f>MAX(B116:D116,H116:K116,N116:P116,B142:M142)</f>
        <v>0.1193</v>
      </c>
      <c r="AD142" s="1">
        <f>AVERAGE(E116,N142:W142)</f>
        <v>9.5063636363636359</v>
      </c>
      <c r="AE142" s="1">
        <f>STDEV(E116,N142:W142)</f>
        <v>2.06350804567015</v>
      </c>
      <c r="AF142" s="1">
        <f>MIN(E116,N142:W142)</f>
        <v>3.99</v>
      </c>
      <c r="AG142" s="1">
        <f>MAX(E116,N142:W142)</f>
        <v>12.01</v>
      </c>
      <c r="AH142" s="1">
        <f>AVERAGE(Q116:S116,L116,M116,F116:G116)</f>
        <v>2.3170571428571427</v>
      </c>
      <c r="AI142" s="1">
        <f>STDEV(Q116:S116,L116,M116,F116:G116)</f>
        <v>2.5207983879828912</v>
      </c>
      <c r="AJ142" s="1">
        <f>MIN(Q116:S116,L116,M116,F116:G116)</f>
        <v>0.14349999999999999</v>
      </c>
      <c r="AK142" s="1">
        <f>MAX(Q116:S116,L116,M116,F116:G116)</f>
        <v>5.55</v>
      </c>
    </row>
    <row r="143" spans="1:37" x14ac:dyDescent="0.35">
      <c r="A143" s="1" t="s">
        <v>15</v>
      </c>
      <c r="B143" s="1">
        <v>14.94</v>
      </c>
      <c r="C143" s="1">
        <v>14.77</v>
      </c>
      <c r="D143" s="1">
        <v>14.37</v>
      </c>
      <c r="E143" s="1">
        <v>14.66</v>
      </c>
      <c r="F143" s="1">
        <v>14.63</v>
      </c>
      <c r="G143" s="1">
        <v>14.85</v>
      </c>
      <c r="H143" s="1">
        <v>14.77</v>
      </c>
      <c r="I143" s="1">
        <v>14.82</v>
      </c>
      <c r="J143" s="1">
        <v>15</v>
      </c>
      <c r="K143" s="1">
        <v>14.88</v>
      </c>
      <c r="L143" s="1">
        <v>14.96</v>
      </c>
      <c r="M143" s="1">
        <v>14.54</v>
      </c>
      <c r="N143" s="1">
        <v>4.9400000000000004</v>
      </c>
      <c r="O143" s="1">
        <v>3.43</v>
      </c>
      <c r="P143" s="1">
        <v>3.49</v>
      </c>
      <c r="Q143" s="1">
        <v>2.5499999999999998</v>
      </c>
      <c r="R143" s="1">
        <v>2.42</v>
      </c>
      <c r="S143" s="1">
        <v>2.81</v>
      </c>
      <c r="T143" s="1">
        <v>2.9</v>
      </c>
      <c r="U143" s="1">
        <v>3.02</v>
      </c>
      <c r="V143" s="1">
        <v>3.55</v>
      </c>
      <c r="W143" s="1">
        <v>4.04</v>
      </c>
      <c r="Y143" s="1" t="s">
        <v>15</v>
      </c>
      <c r="Z143" s="1">
        <f>AVERAGE(B117:D117,H117:K117,N117:P117,B143:M143)</f>
        <v>14.653181818181821</v>
      </c>
      <c r="AA143" s="1">
        <f>STDEV(B117:D117,H117:K117,N117:P117,B143:M143)</f>
        <v>0.23763490130943821</v>
      </c>
      <c r="AB143" s="1">
        <f>MIN(B117:D117,H117:K117,N117:P117,B143:M143)</f>
        <v>14.12</v>
      </c>
      <c r="AC143" s="1">
        <f>MAX(B117:D117,H117:K117,N117:P117,B143:M143)</f>
        <v>15</v>
      </c>
      <c r="AD143" s="1">
        <f>AVERAGE(E117,N143:W143)</f>
        <v>3.1581818181818182</v>
      </c>
      <c r="AE143" s="1">
        <f>STDEV(E117,N143:W143)</f>
        <v>0.8871845149890546</v>
      </c>
      <c r="AF143" s="1">
        <f>MIN(E117,N143:W143)</f>
        <v>1.59</v>
      </c>
      <c r="AG143" s="1">
        <f>MAX(E117,N143:W143)</f>
        <v>4.9400000000000004</v>
      </c>
      <c r="AH143" s="1">
        <f>AVERAGE(Q117:S117,L117,M117,F117:G117)</f>
        <v>0.42847142857142856</v>
      </c>
      <c r="AI143" s="1">
        <f>STDEV(Q117:S117,L117,M117,F117:G117)</f>
        <v>0.2838582375898559</v>
      </c>
      <c r="AJ143" s="1">
        <f>MIN(Q117:S117,L117,M117,F117:G117)</f>
        <v>0.13689999999999999</v>
      </c>
      <c r="AK143" s="1">
        <f>MAX(Q117:S117,L117,M117,F117:G117)</f>
        <v>0.77</v>
      </c>
    </row>
    <row r="144" spans="1:37" x14ac:dyDescent="0.35">
      <c r="A144" s="15" t="s">
        <v>413</v>
      </c>
      <c r="B144" s="15">
        <v>99.356420749637493</v>
      </c>
      <c r="C144" s="15">
        <v>100.4980315132421</v>
      </c>
      <c r="D144" s="15">
        <v>100.24982288635883</v>
      </c>
      <c r="E144" s="15">
        <v>100.6187788094138</v>
      </c>
      <c r="F144" s="15">
        <v>100.14780941604279</v>
      </c>
      <c r="G144" s="15">
        <v>100.27369815082547</v>
      </c>
      <c r="H144" s="15">
        <v>100.60157397168391</v>
      </c>
      <c r="I144" s="15">
        <v>100.21507704554543</v>
      </c>
      <c r="J144" s="15">
        <v>100.48943537189773</v>
      </c>
      <c r="K144" s="15">
        <v>100.23881919818204</v>
      </c>
      <c r="L144" s="15">
        <v>100.08293111443251</v>
      </c>
      <c r="M144" s="15">
        <v>100.17429435402727</v>
      </c>
      <c r="N144" s="15">
        <v>95.575584552724422</v>
      </c>
      <c r="O144" s="15">
        <v>98.363198600378624</v>
      </c>
      <c r="P144" s="15">
        <v>98.824761468864111</v>
      </c>
      <c r="Q144" s="15">
        <v>98.567826021229436</v>
      </c>
      <c r="R144" s="15">
        <v>97.717056345405112</v>
      </c>
      <c r="S144" s="15">
        <v>99.05932086662456</v>
      </c>
      <c r="T144" s="15">
        <v>98.385450799739203</v>
      </c>
      <c r="U144" s="15">
        <v>98.217278991579633</v>
      </c>
      <c r="V144" s="15">
        <v>98.148782873489878</v>
      </c>
      <c r="W144" s="15">
        <v>98.013479486971605</v>
      </c>
      <c r="Y144" s="1" t="s">
        <v>83</v>
      </c>
      <c r="Z144" s="1">
        <f>AVERAGE(B118:D118,H118:K118,N118:P118,B144:M144)</f>
        <v>101.08617839312974</v>
      </c>
      <c r="AA144" s="1">
        <f>STDEV(B118:D118,H118:K118,N118:P118,B144:M144)</f>
        <v>0.99849438880252439</v>
      </c>
      <c r="AB144" s="1">
        <f>MIN(B118:D118,H118:K118,N118:P118,B144:M144)</f>
        <v>99.356420749637493</v>
      </c>
      <c r="AC144" s="1">
        <f>MAX(B118:D118,H118:K118,N118:P118,B144:M144)</f>
        <v>102.42829669335576</v>
      </c>
      <c r="AD144" s="1">
        <f>AVERAGE(E118,N144:W144)</f>
        <v>98.229594731065077</v>
      </c>
      <c r="AE144" s="1">
        <f>STDEV(E118,N144:W144)</f>
        <v>1.0288140310400022</v>
      </c>
      <c r="AF144" s="1">
        <f>MIN(E118,N144:W144)</f>
        <v>95.575584552724422</v>
      </c>
      <c r="AG144" s="1">
        <f>MAX(E118,N144:W144)</f>
        <v>99.652802034709381</v>
      </c>
      <c r="AH144" s="1">
        <f>AVERAGE(Q118:S118,L118,M118,F118:G118)</f>
        <v>101.60827764101974</v>
      </c>
      <c r="AI144" s="1">
        <f>STDEV(Q118:S118,L118,M118,F118:G118)</f>
        <v>2.8092031134532736</v>
      </c>
      <c r="AJ144" s="1">
        <f>MIN(Q118:S118,L118,M118,F118:G118)</f>
        <v>97.93327979270947</v>
      </c>
      <c r="AK144" s="1">
        <f>MAX(Q118:S118,L118,M118,F118:G118)</f>
        <v>104.42801496871331</v>
      </c>
    </row>
    <row r="145" spans="1:37" x14ac:dyDescent="0.35">
      <c r="A145" s="1" t="s">
        <v>316</v>
      </c>
    </row>
    <row r="146" spans="1:37" s="11" customFormat="1" x14ac:dyDescent="0.35">
      <c r="A146" s="11" t="s">
        <v>17</v>
      </c>
      <c r="B146" s="11">
        <v>9.8714052664946087E-4</v>
      </c>
      <c r="C146" s="11">
        <v>5.3888030409527093E-4</v>
      </c>
      <c r="D146" s="11">
        <v>1.0206978522014805E-3</v>
      </c>
      <c r="E146" s="11">
        <v>9.9124875535673757E-4</v>
      </c>
      <c r="F146" s="11">
        <v>7.1828756624453148E-4</v>
      </c>
      <c r="G146" s="11">
        <v>6.580646924973574E-4</v>
      </c>
      <c r="H146" s="11">
        <v>6.3982100836917552E-4</v>
      </c>
      <c r="I146" s="11">
        <v>1.8624065825976311E-4</v>
      </c>
      <c r="J146" s="11">
        <v>1.3834977401486165E-3</v>
      </c>
      <c r="K146" s="11">
        <v>3.722861575034951E-4</v>
      </c>
      <c r="L146" s="11">
        <v>1.4548853919355083E-3</v>
      </c>
      <c r="M146" s="11">
        <v>5.4506440477970666E-4</v>
      </c>
      <c r="N146" s="11">
        <v>1.9133797839797385E-2</v>
      </c>
      <c r="O146" s="11">
        <v>5.1013966413610886E-3</v>
      </c>
      <c r="P146" s="11">
        <v>6.2297855751943755E-3</v>
      </c>
      <c r="Q146" s="11">
        <v>3.2418956990160051E-3</v>
      </c>
      <c r="R146" s="11">
        <v>2.3953480192479286E-3</v>
      </c>
      <c r="S146" s="11">
        <v>2.3502170237877655E-3</v>
      </c>
      <c r="T146" s="11">
        <v>5.1706782210171265E-5</v>
      </c>
      <c r="U146" s="11">
        <v>1.5491938083761012E-2</v>
      </c>
      <c r="V146" s="11">
        <v>2.2702279279309132E-3</v>
      </c>
      <c r="W146" s="11">
        <v>3.4984705370317546E-3</v>
      </c>
      <c r="Y146" s="11" t="s">
        <v>17</v>
      </c>
      <c r="Z146" s="11">
        <f t="shared" ref="Z146:Z153" si="29">AVERAGE(B120:D120,H120:K120,N120:P120,B146:M146)</f>
        <v>9.0416625677642096E-4</v>
      </c>
      <c r="AA146" s="11">
        <f t="shared" ref="AA146:AA153" si="30">STDEV(B120:D120,H120:K120,N120:P120,B146:M146)</f>
        <v>5.0931120915328749E-4</v>
      </c>
      <c r="AB146" s="11">
        <f t="shared" ref="AB146:AB153" si="31">MIN(B120:D120,H120:K120,N120:P120,B146:M146)</f>
        <v>0</v>
      </c>
      <c r="AC146" s="11">
        <f t="shared" ref="AC146:AC153" si="32">MAX(B120:D120,H120:K120,N120:P120,B146:M146)</f>
        <v>1.8217645435333375E-3</v>
      </c>
      <c r="AD146" s="11">
        <f t="shared" ref="AD146:AD153" si="33">AVERAGE(E120,N146:W146)</f>
        <v>7.8174012329966514E-3</v>
      </c>
      <c r="AE146" s="11">
        <f t="shared" ref="AE146:AE153" si="34">STDEV(E120,N146:W146)</f>
        <v>8.5188646828977619E-3</v>
      </c>
      <c r="AF146" s="11">
        <f t="shared" ref="AF146:AF153" si="35">MIN(E120,N146:W146)</f>
        <v>5.1706782210171265E-5</v>
      </c>
      <c r="AG146" s="11">
        <f t="shared" ref="AG146:AG153" si="36">MAX(E120,N146:W146)</f>
        <v>2.6226629433624762E-2</v>
      </c>
      <c r="AH146" s="11">
        <f t="shared" ref="AH146:AH153" si="37">AVERAGE(Q120:S120,L120,M120,F120:G120)</f>
        <v>1.0386909703087281E-2</v>
      </c>
      <c r="AI146" s="11">
        <f t="shared" ref="AI146:AI153" si="38">STDEV(Q120:S120,L120,M120,F120:G120)</f>
        <v>1.8697911672430644E-2</v>
      </c>
      <c r="AJ146" s="11">
        <f t="shared" ref="AJ146:AJ153" si="39">MIN(Q120:S120,L120,M120,F120:G120)</f>
        <v>9.4408604155015547E-4</v>
      </c>
      <c r="AK146" s="11">
        <f t="shared" ref="AK146:AK153" si="40">MAX(Q120:S120,L120,M120,F120:G120)</f>
        <v>5.2681638220388238E-2</v>
      </c>
    </row>
    <row r="147" spans="1:37" s="11" customFormat="1" x14ac:dyDescent="0.35">
      <c r="A147" s="11" t="s">
        <v>18</v>
      </c>
      <c r="B147" s="11">
        <v>4.2096952170323255E-3</v>
      </c>
      <c r="C147" s="11">
        <v>5.1516806570683681E-3</v>
      </c>
      <c r="D147" s="11">
        <v>4.2744490344901959E-3</v>
      </c>
      <c r="E147" s="11">
        <v>6.2685504236560377E-3</v>
      </c>
      <c r="F147" s="11">
        <v>4.8286660871719985E-3</v>
      </c>
      <c r="G147" s="11">
        <v>5.3688505421542005E-3</v>
      </c>
      <c r="H147" s="11">
        <v>4.5279106911322534E-3</v>
      </c>
      <c r="I147" s="11">
        <v>6.2814179975294654E-3</v>
      </c>
      <c r="J147" s="11">
        <v>5.4021522594085748E-3</v>
      </c>
      <c r="K147" s="11">
        <v>5.1792797101560244E-3</v>
      </c>
      <c r="L147" s="11">
        <v>5.7883438200542854E-3</v>
      </c>
      <c r="M147" s="11">
        <v>4.5790700119569764E-3</v>
      </c>
      <c r="N147" s="11">
        <v>6.0233122141607493E-3</v>
      </c>
      <c r="O147" s="11">
        <v>7.7111351689579553E-3</v>
      </c>
      <c r="P147" s="11">
        <v>6.1759571852295558E-3</v>
      </c>
      <c r="Q147" s="11">
        <v>7.0888548894709582E-3</v>
      </c>
      <c r="R147" s="11">
        <v>4.5777537260420576E-3</v>
      </c>
      <c r="S147" s="11">
        <v>5.8287532469426572E-3</v>
      </c>
      <c r="T147" s="11">
        <v>6.082531128151933E-3</v>
      </c>
      <c r="U147" s="11">
        <v>6.7687395968268824E-3</v>
      </c>
      <c r="V147" s="11">
        <v>5.710935743316747E-3</v>
      </c>
      <c r="W147" s="11">
        <v>5.4866891834066105E-3</v>
      </c>
      <c r="Y147" s="11" t="s">
        <v>18</v>
      </c>
      <c r="Z147" s="11">
        <f t="shared" si="29"/>
        <v>4.8975923687154289E-3</v>
      </c>
      <c r="AA147" s="11">
        <f t="shared" si="30"/>
        <v>7.1655488554922954E-4</v>
      </c>
      <c r="AB147" s="11">
        <f t="shared" si="31"/>
        <v>3.7894353263511621E-3</v>
      </c>
      <c r="AC147" s="11">
        <f t="shared" si="32"/>
        <v>6.2814179975294654E-3</v>
      </c>
      <c r="AD147" s="11">
        <f t="shared" si="33"/>
        <v>6.0504010528010686E-3</v>
      </c>
      <c r="AE147" s="11">
        <f t="shared" si="34"/>
        <v>8.9019823486472026E-4</v>
      </c>
      <c r="AF147" s="11">
        <f t="shared" si="35"/>
        <v>4.5777537260420576E-3</v>
      </c>
      <c r="AG147" s="11">
        <f t="shared" si="36"/>
        <v>7.7111351689579553E-3</v>
      </c>
      <c r="AH147" s="11">
        <f t="shared" si="37"/>
        <v>8.2146510422595562E-4</v>
      </c>
      <c r="AI147" s="11">
        <f t="shared" si="38"/>
        <v>7.4625196778315393E-4</v>
      </c>
      <c r="AJ147" s="11">
        <f t="shared" si="39"/>
        <v>0</v>
      </c>
      <c r="AK147" s="11">
        <f t="shared" si="40"/>
        <v>2.2111532467997733E-3</v>
      </c>
    </row>
    <row r="148" spans="1:37" s="11" customFormat="1" x14ac:dyDescent="0.35">
      <c r="A148" s="11" t="s">
        <v>19</v>
      </c>
      <c r="B148" s="11">
        <v>0.62331069711346077</v>
      </c>
      <c r="C148" s="11">
        <v>0.62050845898411389</v>
      </c>
      <c r="D148" s="11">
        <v>0.59522845998745399</v>
      </c>
      <c r="E148" s="11">
        <v>0.61443014578954769</v>
      </c>
      <c r="F148" s="11">
        <v>0.61897305111180501</v>
      </c>
      <c r="G148" s="11">
        <v>0.61350981404488936</v>
      </c>
      <c r="H148" s="11">
        <v>0.62766678994987668</v>
      </c>
      <c r="I148" s="11">
        <v>0.61825220630812905</v>
      </c>
      <c r="J148" s="11">
        <v>0.61318901641061863</v>
      </c>
      <c r="K148" s="11">
        <v>0.6175626392960506</v>
      </c>
      <c r="L148" s="11">
        <v>0.60783406947669172</v>
      </c>
      <c r="M148" s="11">
        <v>0.60825824412770402</v>
      </c>
      <c r="N148" s="11">
        <v>8.3862007795760335E-2</v>
      </c>
      <c r="O148" s="11">
        <v>7.730112552232514E-2</v>
      </c>
      <c r="P148" s="11">
        <v>7.5656101867581274E-2</v>
      </c>
      <c r="Q148" s="11">
        <v>7.2360283689739749E-2</v>
      </c>
      <c r="R148" s="11">
        <v>6.650330996019016E-2</v>
      </c>
      <c r="S148" s="11">
        <v>7.9942438097166474E-2</v>
      </c>
      <c r="T148" s="11">
        <v>6.5850141823439221E-2</v>
      </c>
      <c r="U148" s="11">
        <v>5.5559224361289065E-2</v>
      </c>
      <c r="V148" s="11">
        <v>9.8825490259639229E-2</v>
      </c>
      <c r="W148" s="11">
        <v>0.10619701006755754</v>
      </c>
      <c r="Y148" s="11" t="s">
        <v>19</v>
      </c>
      <c r="Z148" s="11">
        <f t="shared" si="29"/>
        <v>0.62345635662013155</v>
      </c>
      <c r="AA148" s="11">
        <f t="shared" si="30"/>
        <v>1.1876918195158405E-2</v>
      </c>
      <c r="AB148" s="11">
        <f t="shared" si="31"/>
        <v>0.59522845998745399</v>
      </c>
      <c r="AC148" s="11">
        <f t="shared" si="32"/>
        <v>0.64346318737107122</v>
      </c>
      <c r="AD148" s="11">
        <f t="shared" si="33"/>
        <v>7.3878731632379915E-2</v>
      </c>
      <c r="AE148" s="11">
        <f t="shared" si="34"/>
        <v>2.0364577713777456E-2</v>
      </c>
      <c r="AF148" s="11">
        <f t="shared" si="35"/>
        <v>3.0608914511490889E-2</v>
      </c>
      <c r="AG148" s="11">
        <f t="shared" si="36"/>
        <v>0.10619701006755754</v>
      </c>
      <c r="AH148" s="11">
        <f t="shared" si="37"/>
        <v>1.0677922882002547E-2</v>
      </c>
      <c r="AI148" s="11">
        <f t="shared" si="38"/>
        <v>1.0258497878792081E-2</v>
      </c>
      <c r="AJ148" s="11">
        <f t="shared" si="39"/>
        <v>3.867310535227468E-4</v>
      </c>
      <c r="AK148" s="11">
        <f t="shared" si="40"/>
        <v>2.4202909993657776E-2</v>
      </c>
    </row>
    <row r="149" spans="1:37" s="11" customFormat="1" x14ac:dyDescent="0.35">
      <c r="A149" s="11" t="s">
        <v>20</v>
      </c>
      <c r="B149" s="11">
        <v>1.3119744602494883</v>
      </c>
      <c r="C149" s="11">
        <v>1.3122066501264944</v>
      </c>
      <c r="D149" s="11">
        <v>1.3467246739449059</v>
      </c>
      <c r="E149" s="11">
        <v>1.3239882568067927</v>
      </c>
      <c r="F149" s="11">
        <v>1.3280559250705337</v>
      </c>
      <c r="G149" s="11">
        <v>1.3178999145399215</v>
      </c>
      <c r="H149" s="11">
        <v>1.3157355732160647</v>
      </c>
      <c r="I149" s="11">
        <v>1.3249881375911774</v>
      </c>
      <c r="J149" s="11">
        <v>1.3111399647674469</v>
      </c>
      <c r="K149" s="11">
        <v>1.3250297743110819</v>
      </c>
      <c r="L149" s="11">
        <v>1.3233154910604696</v>
      </c>
      <c r="M149" s="11">
        <v>1.3413513885434769</v>
      </c>
      <c r="N149" s="11">
        <v>1.4553465977905387</v>
      </c>
      <c r="O149" s="11">
        <v>1.6481049334848699</v>
      </c>
      <c r="P149" s="11">
        <v>1.5700326728190936</v>
      </c>
      <c r="Q149" s="11">
        <v>1.5320529089614345</v>
      </c>
      <c r="R149" s="11">
        <v>1.4423935824849365</v>
      </c>
      <c r="S149" s="11">
        <v>1.4923266391291885</v>
      </c>
      <c r="T149" s="11">
        <v>1.5412187259575598</v>
      </c>
      <c r="U149" s="11">
        <v>1.4975199882920307</v>
      </c>
      <c r="V149" s="11">
        <v>1.6296128337090572</v>
      </c>
      <c r="W149" s="11">
        <v>1.6408578626423671</v>
      </c>
      <c r="Y149" s="11" t="s">
        <v>20</v>
      </c>
      <c r="Z149" s="11">
        <f t="shared" si="29"/>
        <v>1.3124229263431357</v>
      </c>
      <c r="AA149" s="11">
        <f t="shared" si="30"/>
        <v>1.6256622439387112E-2</v>
      </c>
      <c r="AB149" s="11">
        <f t="shared" si="31"/>
        <v>1.2761959055338108</v>
      </c>
      <c r="AC149" s="11">
        <f t="shared" si="32"/>
        <v>1.3467246739449059</v>
      </c>
      <c r="AD149" s="11">
        <f t="shared" si="33"/>
        <v>1.5310900063140929</v>
      </c>
      <c r="AE149" s="11">
        <f t="shared" si="34"/>
        <v>8.5148495040221386E-2</v>
      </c>
      <c r="AF149" s="11">
        <f t="shared" si="35"/>
        <v>1.3925233241839479</v>
      </c>
      <c r="AG149" s="11">
        <f t="shared" si="36"/>
        <v>1.6481049334848699</v>
      </c>
      <c r="AH149" s="11">
        <f t="shared" si="37"/>
        <v>0.48985401269822537</v>
      </c>
      <c r="AI149" s="11">
        <f t="shared" si="38"/>
        <v>0.40101103776906466</v>
      </c>
      <c r="AJ149" s="11">
        <f t="shared" si="39"/>
        <v>9.3280037130549498E-2</v>
      </c>
      <c r="AK149" s="11">
        <f t="shared" si="40"/>
        <v>0.9799085785362267</v>
      </c>
    </row>
    <row r="150" spans="1:37" s="11" customFormat="1" x14ac:dyDescent="0.35">
      <c r="A150" s="11" t="s">
        <v>21</v>
      </c>
      <c r="B150" s="11">
        <v>5.4321171149686265E-2</v>
      </c>
      <c r="C150" s="11">
        <v>5.5903768967064948E-2</v>
      </c>
      <c r="D150" s="11">
        <v>4.7456572294256816E-2</v>
      </c>
      <c r="E150" s="11">
        <v>4.7061999045634018E-2</v>
      </c>
      <c r="F150" s="11">
        <v>4.1877116510828927E-2</v>
      </c>
      <c r="G150" s="11">
        <v>5.6536440945885502E-2</v>
      </c>
      <c r="H150" s="11">
        <v>4.6262173435055232E-2</v>
      </c>
      <c r="I150" s="11">
        <v>4.3824338789115735E-2</v>
      </c>
      <c r="J150" s="11">
        <v>6.2099718822820726E-2</v>
      </c>
      <c r="K150" s="11">
        <v>4.6304454657549066E-2</v>
      </c>
      <c r="L150" s="11">
        <v>5.4363981038859421E-2</v>
      </c>
      <c r="M150" s="11">
        <v>4.0142098495345557E-2</v>
      </c>
      <c r="N150" s="11">
        <v>0.41047717430578512</v>
      </c>
      <c r="O150" s="11">
        <v>0.24896887737216744</v>
      </c>
      <c r="P150" s="11">
        <v>0.32949973979247815</v>
      </c>
      <c r="Q150" s="11">
        <v>0.3749253061718516</v>
      </c>
      <c r="R150" s="11">
        <v>0.47715690406429356</v>
      </c>
      <c r="S150" s="11">
        <v>0.41137298223218544</v>
      </c>
      <c r="T150" s="11">
        <v>0.38066265639827712</v>
      </c>
      <c r="U150" s="11">
        <v>0.40239943198550421</v>
      </c>
      <c r="V150" s="11">
        <v>0.25559934868880774</v>
      </c>
      <c r="W150" s="11">
        <v>0.23497480784919844</v>
      </c>
      <c r="Y150" s="11" t="s">
        <v>21</v>
      </c>
      <c r="Z150" s="11">
        <f t="shared" si="29"/>
        <v>5.2517199785748918E-2</v>
      </c>
      <c r="AA150" s="11">
        <f t="shared" si="30"/>
        <v>7.6311254520471852E-3</v>
      </c>
      <c r="AB150" s="11">
        <f t="shared" si="31"/>
        <v>4.0142098495345557E-2</v>
      </c>
      <c r="AC150" s="11">
        <f t="shared" si="32"/>
        <v>6.8635229607121317E-2</v>
      </c>
      <c r="AD150" s="11">
        <f t="shared" si="33"/>
        <v>0.36729565748193171</v>
      </c>
      <c r="AE150" s="11">
        <f t="shared" si="34"/>
        <v>9.1840097878954627E-2</v>
      </c>
      <c r="AF150" s="11">
        <f t="shared" si="35"/>
        <v>0.23497480784919844</v>
      </c>
      <c r="AG150" s="11">
        <f t="shared" si="36"/>
        <v>0.51421500344070026</v>
      </c>
      <c r="AH150" s="11">
        <f t="shared" si="37"/>
        <v>1.4770513148051461</v>
      </c>
      <c r="AI150" s="11">
        <f t="shared" si="38"/>
        <v>0.42961101042291178</v>
      </c>
      <c r="AJ150" s="11">
        <f t="shared" si="39"/>
        <v>0.96395603336865499</v>
      </c>
      <c r="AK150" s="11">
        <f t="shared" si="40"/>
        <v>1.8979759629778679</v>
      </c>
    </row>
    <row r="151" spans="1:37" s="11" customFormat="1" x14ac:dyDescent="0.35">
      <c r="A151" s="11" t="s">
        <v>22</v>
      </c>
      <c r="B151" s="11">
        <v>0.30854805553051773</v>
      </c>
      <c r="C151" s="11">
        <v>0.32327161306948671</v>
      </c>
      <c r="D151" s="11">
        <v>0.33496560249968715</v>
      </c>
      <c r="E151" s="11">
        <v>0.32856488956520447</v>
      </c>
      <c r="F151" s="11">
        <v>0.32556126945886582</v>
      </c>
      <c r="G151" s="11">
        <v>0.31727381719682185</v>
      </c>
      <c r="H151" s="11">
        <v>0.32441282621574158</v>
      </c>
      <c r="I151" s="11">
        <v>0.31985395165389868</v>
      </c>
      <c r="J151" s="11">
        <v>0.31217907215959678</v>
      </c>
      <c r="K151" s="11">
        <v>0.31562659636165891</v>
      </c>
      <c r="L151" s="11">
        <v>0.31194698267604887</v>
      </c>
      <c r="M151" s="11">
        <v>0.32869026383003697</v>
      </c>
      <c r="N151" s="11">
        <v>0.37183280949898789</v>
      </c>
      <c r="O151" s="11">
        <v>0.54574055451788994</v>
      </c>
      <c r="P151" s="11">
        <v>0.5329121956841022</v>
      </c>
      <c r="Q151" s="11">
        <v>0.53939617603907031</v>
      </c>
      <c r="R151" s="11">
        <v>0.53506920067069763</v>
      </c>
      <c r="S151" s="11">
        <v>0.5222966407143883</v>
      </c>
      <c r="T151" s="11">
        <v>0.53019443262575783</v>
      </c>
      <c r="U151" s="11">
        <v>0.53241599882085822</v>
      </c>
      <c r="V151" s="11">
        <v>0.5344486412270063</v>
      </c>
      <c r="W151" s="11">
        <v>0.51674554875582424</v>
      </c>
      <c r="Y151" s="11" t="s">
        <v>22</v>
      </c>
      <c r="Z151" s="11">
        <f t="shared" si="29"/>
        <v>0.33094540815747969</v>
      </c>
      <c r="AA151" s="11">
        <f t="shared" si="30"/>
        <v>1.4356658952065695E-2</v>
      </c>
      <c r="AB151" s="11">
        <f t="shared" si="31"/>
        <v>0.30854805553051773</v>
      </c>
      <c r="AC151" s="11">
        <f t="shared" si="32"/>
        <v>0.36142366591327341</v>
      </c>
      <c r="AD151" s="11">
        <f t="shared" si="33"/>
        <v>0.54359411679908998</v>
      </c>
      <c r="AE151" s="11">
        <f t="shared" si="34"/>
        <v>0.10336221234710562</v>
      </c>
      <c r="AF151" s="11">
        <f t="shared" si="35"/>
        <v>0.37183280949898789</v>
      </c>
      <c r="AG151" s="11">
        <f t="shared" si="36"/>
        <v>0.81848308623540755</v>
      </c>
      <c r="AH151" s="11">
        <f t="shared" si="37"/>
        <v>0.91268926413543594</v>
      </c>
      <c r="AI151" s="11">
        <f t="shared" si="38"/>
        <v>8.8039654879593768E-2</v>
      </c>
      <c r="AJ151" s="11">
        <f t="shared" si="39"/>
        <v>0.78281240834659771</v>
      </c>
      <c r="AK151" s="11">
        <f t="shared" si="40"/>
        <v>0.99275120531603855</v>
      </c>
    </row>
    <row r="152" spans="1:37" s="11" customFormat="1" x14ac:dyDescent="0.35">
      <c r="A152" s="11" t="s">
        <v>23</v>
      </c>
      <c r="B152" s="11">
        <v>9.0226065128671271E-4</v>
      </c>
      <c r="C152" s="11">
        <v>5.0102819798574351E-4</v>
      </c>
      <c r="D152" s="11">
        <v>1.6550439105596051E-3</v>
      </c>
      <c r="E152" s="11">
        <v>1.7159165548087316E-3</v>
      </c>
      <c r="F152" s="11">
        <v>1.8146435524863073E-3</v>
      </c>
      <c r="G152" s="11">
        <v>1.5775012740472708E-3</v>
      </c>
      <c r="H152" s="11">
        <v>1.7802574112085485E-4</v>
      </c>
      <c r="I152" s="11">
        <v>8.413156451050896E-4</v>
      </c>
      <c r="J152" s="11">
        <v>2.5035717464365293E-3</v>
      </c>
      <c r="K152" s="11">
        <v>1.7369320987639424E-3</v>
      </c>
      <c r="L152" s="11">
        <v>1.9932627416147297E-3</v>
      </c>
      <c r="M152" s="11">
        <v>1.3111485553986915E-3</v>
      </c>
      <c r="N152" s="11">
        <v>0.37897007059291971</v>
      </c>
      <c r="O152" s="11">
        <v>0.27967934047955784</v>
      </c>
      <c r="P152" s="11">
        <v>0.28950472747263389</v>
      </c>
      <c r="Q152" s="11">
        <v>0.33057137854549817</v>
      </c>
      <c r="R152" s="11">
        <v>0.3370900537341267</v>
      </c>
      <c r="S152" s="11">
        <v>0.3322916705904691</v>
      </c>
      <c r="T152" s="11">
        <v>0.3162688147083052</v>
      </c>
      <c r="U152" s="11">
        <v>0.32342542126599022</v>
      </c>
      <c r="V152" s="11">
        <v>0.27974997040312277</v>
      </c>
      <c r="W152" s="11">
        <v>0.27252976263815865</v>
      </c>
      <c r="Y152" s="11" t="s">
        <v>23</v>
      </c>
      <c r="Z152" s="11">
        <f t="shared" si="29"/>
        <v>1.5382442810544449E-3</v>
      </c>
      <c r="AA152" s="11">
        <f t="shared" si="30"/>
        <v>8.480834771471842E-4</v>
      </c>
      <c r="AB152" s="11">
        <f t="shared" si="31"/>
        <v>1.5483422601843592E-4</v>
      </c>
      <c r="AC152" s="11">
        <f t="shared" si="32"/>
        <v>3.0835010243958501E-3</v>
      </c>
      <c r="AD152" s="11">
        <f t="shared" si="33"/>
        <v>0.29683475894754002</v>
      </c>
      <c r="AE152" s="11">
        <f t="shared" si="34"/>
        <v>6.5245607717550377E-2</v>
      </c>
      <c r="AF152" s="11">
        <f t="shared" si="35"/>
        <v>0.12510113799215794</v>
      </c>
      <c r="AG152" s="11">
        <f t="shared" si="36"/>
        <v>0.37897007059291971</v>
      </c>
      <c r="AH152" s="11">
        <f t="shared" si="37"/>
        <v>7.4441248813009758E-2</v>
      </c>
      <c r="AI152" s="11">
        <f t="shared" si="38"/>
        <v>8.1210823234971918E-2</v>
      </c>
      <c r="AJ152" s="11">
        <f t="shared" si="39"/>
        <v>4.4661334934366099E-3</v>
      </c>
      <c r="AK152" s="11">
        <f t="shared" si="40"/>
        <v>0.17752122668833739</v>
      </c>
    </row>
    <row r="153" spans="1:37" s="11" customFormat="1" x14ac:dyDescent="0.35">
      <c r="A153" s="11" t="s">
        <v>24</v>
      </c>
      <c r="B153" s="11">
        <v>0.69574651956187905</v>
      </c>
      <c r="C153" s="11">
        <v>0.68191791969369053</v>
      </c>
      <c r="D153" s="11">
        <v>0.66867450047644494</v>
      </c>
      <c r="E153" s="11">
        <v>0.67697899305899978</v>
      </c>
      <c r="F153" s="11">
        <v>0.67817104064206368</v>
      </c>
      <c r="G153" s="11">
        <v>0.68717559676378304</v>
      </c>
      <c r="H153" s="11">
        <v>0.68057687974264014</v>
      </c>
      <c r="I153" s="11">
        <v>0.68577239135678469</v>
      </c>
      <c r="J153" s="11">
        <v>0.69210300609352349</v>
      </c>
      <c r="K153" s="11">
        <v>0.68818803740723566</v>
      </c>
      <c r="L153" s="11">
        <v>0.69330298379432576</v>
      </c>
      <c r="M153" s="11">
        <v>0.67512272203130097</v>
      </c>
      <c r="N153" s="11">
        <v>0.27435422996205006</v>
      </c>
      <c r="O153" s="11">
        <v>0.18739263681287074</v>
      </c>
      <c r="P153" s="11">
        <v>0.18998881960368691</v>
      </c>
      <c r="Q153" s="11">
        <v>0.14036319600391919</v>
      </c>
      <c r="R153" s="11">
        <v>0.13481384734046523</v>
      </c>
      <c r="S153" s="11">
        <v>0.15359065896587157</v>
      </c>
      <c r="T153" s="11">
        <v>0.15967099057629866</v>
      </c>
      <c r="U153" s="11">
        <v>0.16641925759373977</v>
      </c>
      <c r="V153" s="11">
        <v>0.19378255204111899</v>
      </c>
      <c r="W153" s="11">
        <v>0.21970984832645554</v>
      </c>
      <c r="Y153" s="11" t="s">
        <v>24</v>
      </c>
      <c r="Z153" s="11">
        <f t="shared" si="29"/>
        <v>0.67331810618695753</v>
      </c>
      <c r="AA153" s="11">
        <f t="shared" si="30"/>
        <v>1.454088556571176E-2</v>
      </c>
      <c r="AB153" s="11">
        <f t="shared" si="31"/>
        <v>0.64301189267284908</v>
      </c>
      <c r="AC153" s="11">
        <f t="shared" si="32"/>
        <v>0.69574651956187905</v>
      </c>
      <c r="AD153" s="11">
        <f t="shared" si="33"/>
        <v>0.17343892653916745</v>
      </c>
      <c r="AE153" s="11">
        <f t="shared" si="34"/>
        <v>4.8754474350858924E-2</v>
      </c>
      <c r="AF153" s="11">
        <f t="shared" si="35"/>
        <v>8.774215470436518E-2</v>
      </c>
      <c r="AG153" s="11">
        <f t="shared" si="36"/>
        <v>0.27435422996205006</v>
      </c>
      <c r="AH153" s="11">
        <f t="shared" si="37"/>
        <v>2.4077861858867074E-2</v>
      </c>
      <c r="AI153" s="11">
        <f t="shared" si="38"/>
        <v>1.6153463749597741E-2</v>
      </c>
      <c r="AJ153" s="11">
        <f t="shared" si="39"/>
        <v>7.5361966604849976E-3</v>
      </c>
      <c r="AK153" s="11">
        <f t="shared" si="40"/>
        <v>4.3766799022191001E-2</v>
      </c>
    </row>
    <row r="154" spans="1:37" s="11" customFormat="1" x14ac:dyDescent="0.35">
      <c r="A154" s="17" t="s">
        <v>412</v>
      </c>
      <c r="B154" s="17">
        <f>SUM(B146:B153)</f>
        <v>3.0000000000000004</v>
      </c>
      <c r="C154" s="17">
        <f t="shared" ref="C154:W154" si="41">SUM(C146:C153)</f>
        <v>2.9999999999999996</v>
      </c>
      <c r="D154" s="17">
        <f t="shared" si="41"/>
        <v>3</v>
      </c>
      <c r="E154" s="17">
        <f t="shared" si="41"/>
        <v>3</v>
      </c>
      <c r="F154" s="17">
        <f t="shared" si="41"/>
        <v>3</v>
      </c>
      <c r="G154" s="17">
        <f t="shared" si="41"/>
        <v>3.0000000000000004</v>
      </c>
      <c r="H154" s="17">
        <f t="shared" si="41"/>
        <v>3.0000000000000009</v>
      </c>
      <c r="I154" s="17">
        <f t="shared" si="41"/>
        <v>3</v>
      </c>
      <c r="J154" s="17">
        <f t="shared" si="41"/>
        <v>3</v>
      </c>
      <c r="K154" s="17">
        <f t="shared" si="41"/>
        <v>2.9999999999999996</v>
      </c>
      <c r="L154" s="17">
        <f t="shared" si="41"/>
        <v>3</v>
      </c>
      <c r="M154" s="17">
        <f t="shared" si="41"/>
        <v>2.9999999999999996</v>
      </c>
      <c r="N154" s="17">
        <f t="shared" si="41"/>
        <v>3</v>
      </c>
      <c r="O154" s="17">
        <f t="shared" si="41"/>
        <v>3</v>
      </c>
      <c r="P154" s="17">
        <f t="shared" si="41"/>
        <v>3</v>
      </c>
      <c r="Q154" s="17">
        <f t="shared" si="41"/>
        <v>3.0000000000000004</v>
      </c>
      <c r="R154" s="17">
        <f t="shared" si="41"/>
        <v>3</v>
      </c>
      <c r="S154" s="17">
        <f t="shared" si="41"/>
        <v>3</v>
      </c>
      <c r="T154" s="17">
        <f t="shared" si="41"/>
        <v>3</v>
      </c>
      <c r="U154" s="17">
        <f t="shared" si="41"/>
        <v>3</v>
      </c>
      <c r="V154" s="17">
        <f t="shared" si="41"/>
        <v>3</v>
      </c>
      <c r="W154" s="17">
        <f t="shared" si="41"/>
        <v>3.0000000000000004</v>
      </c>
    </row>
    <row r="155" spans="1:37" s="11" customFormat="1" x14ac:dyDescent="0.35">
      <c r="A155" s="11" t="s">
        <v>257</v>
      </c>
      <c r="B155" s="11">
        <f>B153/(B153+B151)</f>
        <v>0.69277136093050107</v>
      </c>
      <c r="C155" s="11">
        <f t="shared" ref="C155:W155" si="42">C153/(C153+C151)</f>
        <v>0.67839735439659665</v>
      </c>
      <c r="D155" s="11">
        <f t="shared" si="42"/>
        <v>0.66624928447318821</v>
      </c>
      <c r="E155" s="11">
        <f t="shared" si="42"/>
        <v>0.67324659297042633</v>
      </c>
      <c r="F155" s="11">
        <f t="shared" si="42"/>
        <v>0.67564930790548205</v>
      </c>
      <c r="G155" s="11">
        <f t="shared" si="42"/>
        <v>0.68413161201837736</v>
      </c>
      <c r="H155" s="11">
        <f t="shared" si="42"/>
        <v>0.67719786153792105</v>
      </c>
      <c r="I155" s="11">
        <f t="shared" si="42"/>
        <v>0.68193558782846975</v>
      </c>
      <c r="J155" s="11">
        <f t="shared" si="42"/>
        <v>0.68915200328715331</v>
      </c>
      <c r="K155" s="11">
        <f t="shared" si="42"/>
        <v>0.68557282814595366</v>
      </c>
      <c r="L155" s="11">
        <f t="shared" si="42"/>
        <v>0.68968217549774746</v>
      </c>
      <c r="M155" s="11">
        <f t="shared" si="42"/>
        <v>0.67255826686880438</v>
      </c>
      <c r="N155" s="11">
        <f t="shared" si="42"/>
        <v>0.42457402146424872</v>
      </c>
      <c r="O155" s="11">
        <f t="shared" si="42"/>
        <v>0.25560517383304038</v>
      </c>
      <c r="P155" s="11">
        <f t="shared" si="42"/>
        <v>0.26281443183207009</v>
      </c>
      <c r="Q155" s="11">
        <f t="shared" si="42"/>
        <v>0.20648953405682843</v>
      </c>
      <c r="R155" s="11">
        <f t="shared" si="42"/>
        <v>0.20124982672828989</v>
      </c>
      <c r="S155" s="11">
        <f t="shared" si="42"/>
        <v>0.22724300195983899</v>
      </c>
      <c r="T155" s="11">
        <f t="shared" si="42"/>
        <v>0.23145237492143769</v>
      </c>
      <c r="U155" s="11">
        <f t="shared" si="42"/>
        <v>0.23813803906740535</v>
      </c>
      <c r="V155" s="11">
        <f t="shared" si="42"/>
        <v>0.26610031791067584</v>
      </c>
      <c r="W155" s="11">
        <f t="shared" si="42"/>
        <v>0.29833422254343078</v>
      </c>
      <c r="Y155" s="11" t="s">
        <v>257</v>
      </c>
      <c r="Z155" s="11">
        <f>AVERAGE(B129:D129,H129:K129,N129:P129,B155:M155)</f>
        <v>0.67045722892886994</v>
      </c>
      <c r="AA155" s="11">
        <f>STDEV(B129:D129,H129:K129,N129:P129,B155:M155)</f>
        <v>1.4345371346271155E-2</v>
      </c>
      <c r="AB155" s="11">
        <f>MIN(B129:D129,H129:K129,N129:P129,B155:M155)</f>
        <v>0.64017237061775711</v>
      </c>
      <c r="AC155" s="11">
        <f>MAX(B129:D129,H129:K129,N129:P129,B155:M155)</f>
        <v>0.69277136093050107</v>
      </c>
      <c r="AD155" s="11">
        <f>AVERAGE(E129,N155:W155)</f>
        <v>0.24625659262225283</v>
      </c>
      <c r="AE155" s="11">
        <f>STDEV(E129,N155:W155)</f>
        <v>7.8644110631306052E-2</v>
      </c>
      <c r="AF155" s="11">
        <f>MIN(E129,N155:W155)</f>
        <v>9.6821574527514706E-2</v>
      </c>
      <c r="AG155" s="11">
        <f>MAX(E129,N155:W155)</f>
        <v>0.42457402146424872</v>
      </c>
      <c r="AH155" s="11">
        <f>AVERAGE(Q129:S129,L129,M129,F129:G129)</f>
        <v>2.6873240278927145E-2</v>
      </c>
      <c r="AI155" s="11">
        <f>STDEV(Q129:S129,L129,M129,F129:G129)</f>
        <v>1.9269080379544362E-2</v>
      </c>
      <c r="AJ155" s="11">
        <f>MIN(Q129:S129,L129,M129,F129:G129)</f>
        <v>7.534031364979512E-3</v>
      </c>
      <c r="AK155" s="11">
        <f>MAX(Q129:S129,L129,M129,F129:G129)</f>
        <v>5.0282038604546032E-2</v>
      </c>
    </row>
    <row r="156" spans="1:37" s="11" customFormat="1" x14ac:dyDescent="0.35">
      <c r="A156" s="11" t="s">
        <v>256</v>
      </c>
      <c r="B156" s="11">
        <f>B149/(B149+B148)</f>
        <v>0.6779230726066261</v>
      </c>
      <c r="C156" s="11">
        <f t="shared" ref="C156:W156" si="43">C149/(C149+C148)</f>
        <v>0.67894468457399404</v>
      </c>
      <c r="D156" s="11">
        <f t="shared" si="43"/>
        <v>0.69348979149556222</v>
      </c>
      <c r="E156" s="11">
        <f t="shared" si="43"/>
        <v>0.68302501412152672</v>
      </c>
      <c r="F156" s="11">
        <f t="shared" si="43"/>
        <v>0.68209355963183249</v>
      </c>
      <c r="G156" s="11">
        <f t="shared" si="43"/>
        <v>0.68235128726703553</v>
      </c>
      <c r="H156" s="11">
        <f t="shared" si="43"/>
        <v>0.67702684639769473</v>
      </c>
      <c r="I156" s="11">
        <f t="shared" si="43"/>
        <v>0.68184470425951327</v>
      </c>
      <c r="J156" s="11">
        <f t="shared" si="43"/>
        <v>0.68134917552651153</v>
      </c>
      <c r="K156" s="11">
        <f t="shared" si="43"/>
        <v>0.68209355963183249</v>
      </c>
      <c r="L156" s="11">
        <f t="shared" si="43"/>
        <v>0.68524754276016875</v>
      </c>
      <c r="M156" s="11">
        <f t="shared" si="43"/>
        <v>0.68801023859616306</v>
      </c>
      <c r="N156" s="11">
        <f t="shared" si="43"/>
        <v>0.94551615194237004</v>
      </c>
      <c r="O156" s="11">
        <f t="shared" si="43"/>
        <v>0.95519829948504731</v>
      </c>
      <c r="P156" s="11">
        <f t="shared" si="43"/>
        <v>0.95402769768422013</v>
      </c>
      <c r="Q156" s="11">
        <f t="shared" si="43"/>
        <v>0.95489922170848662</v>
      </c>
      <c r="R156" s="11">
        <f t="shared" si="43"/>
        <v>0.95592587519189376</v>
      </c>
      <c r="S156" s="11">
        <f t="shared" si="43"/>
        <v>0.94915473486370838</v>
      </c>
      <c r="T156" s="11">
        <f t="shared" si="43"/>
        <v>0.9590246920069061</v>
      </c>
      <c r="U156" s="11">
        <f t="shared" si="43"/>
        <v>0.96422640654215552</v>
      </c>
      <c r="V156" s="11">
        <f t="shared" si="43"/>
        <v>0.94282382605777659</v>
      </c>
      <c r="W156" s="11">
        <f t="shared" si="43"/>
        <v>0.93921369515839459</v>
      </c>
      <c r="Y156" s="11" t="s">
        <v>256</v>
      </c>
      <c r="Z156" s="11">
        <f>AVERAGE(B130:D130,H130:K130,N130:P130,B156:M156)</f>
        <v>0.67793388905188123</v>
      </c>
      <c r="AA156" s="11">
        <f>STDEV(B130:D130,H130:K130,N130:P130,B156:M156)</f>
        <v>6.6702577654677462E-3</v>
      </c>
      <c r="AB156" s="11">
        <f>MIN(B130:D130,H130:K130,N130:P130,B156:M156)</f>
        <v>0.66480340715217057</v>
      </c>
      <c r="AC156" s="11">
        <f>MAX(B130:D130,H130:K130,N130:P130,B156:M156)</f>
        <v>0.69348979149556222</v>
      </c>
      <c r="AD156" s="11">
        <f>AVERAGE(E130,N156:W156)</f>
        <v>0.95440931542884866</v>
      </c>
      <c r="AE156" s="11">
        <f>STDEV(E130,N156:W156)</f>
        <v>1.082951463259464E-2</v>
      </c>
      <c r="AF156" s="11">
        <f>MIN(E130,N156:W156)</f>
        <v>0.93921369515839459</v>
      </c>
      <c r="AG156" s="11">
        <f>MAX(E130,N156:W156)</f>
        <v>0.97849186907637642</v>
      </c>
      <c r="AH156" s="11">
        <f>AVERAGE(Q130:S130,L130,M130,F130:G130)</f>
        <v>0.98323990503824998</v>
      </c>
      <c r="AI156" s="11">
        <f>STDEV(Q130:S130,L130,M130,F130:G130)</f>
        <v>9.6306858537806208E-3</v>
      </c>
      <c r="AJ156" s="11">
        <f>MIN(Q130:S130,L130,M130,F130:G130)</f>
        <v>0.97102486315555048</v>
      </c>
      <c r="AK156" s="11">
        <f>MAX(Q130:S130,L130,M130,F130:G130)</f>
        <v>0.99587120319169387</v>
      </c>
    </row>
    <row r="157" spans="1:37" s="11" customFormat="1" x14ac:dyDescent="0.35">
      <c r="A157" s="11" t="s">
        <v>258</v>
      </c>
      <c r="B157" s="11">
        <f>B149/(B149+B148+B150)</f>
        <v>0.65941409687326313</v>
      </c>
      <c r="C157" s="11">
        <f t="shared" ref="C157:W157" si="44">C149/(C149+C148+C150)</f>
        <v>0.65985828888185838</v>
      </c>
      <c r="D157" s="11">
        <f t="shared" si="44"/>
        <v>0.67694687008403409</v>
      </c>
      <c r="E157" s="11">
        <f t="shared" si="44"/>
        <v>0.66683521817282432</v>
      </c>
      <c r="F157" s="11">
        <f t="shared" si="44"/>
        <v>0.66773184010524089</v>
      </c>
      <c r="G157" s="11">
        <f t="shared" si="44"/>
        <v>0.66294547344360144</v>
      </c>
      <c r="H157" s="11">
        <f t="shared" si="44"/>
        <v>0.66128513074056949</v>
      </c>
      <c r="I157" s="11">
        <f t="shared" si="44"/>
        <v>0.66680674722602351</v>
      </c>
      <c r="J157" s="11">
        <f t="shared" si="44"/>
        <v>0.66004884281366949</v>
      </c>
      <c r="K157" s="11">
        <f t="shared" si="44"/>
        <v>0.66621341480977558</v>
      </c>
      <c r="L157" s="11">
        <f t="shared" si="44"/>
        <v>0.66648525096941669</v>
      </c>
      <c r="M157" s="11">
        <f t="shared" si="44"/>
        <v>0.67413002714518877</v>
      </c>
      <c r="N157" s="11">
        <f t="shared" si="44"/>
        <v>0.74645187075790886</v>
      </c>
      <c r="O157" s="11">
        <f t="shared" si="44"/>
        <v>0.83474769817894301</v>
      </c>
      <c r="P157" s="11">
        <f t="shared" si="44"/>
        <v>0.7948773807208489</v>
      </c>
      <c r="Q157" s="11">
        <f t="shared" si="44"/>
        <v>0.77402268983927669</v>
      </c>
      <c r="R157" s="11">
        <f t="shared" si="44"/>
        <v>0.72626108367256148</v>
      </c>
      <c r="S157" s="11">
        <f t="shared" si="44"/>
        <v>0.75231649380157706</v>
      </c>
      <c r="T157" s="11">
        <f t="shared" si="44"/>
        <v>0.77536564028380084</v>
      </c>
      <c r="U157" s="11">
        <f t="shared" si="44"/>
        <v>0.76580738552050109</v>
      </c>
      <c r="V157" s="11">
        <f t="shared" si="44"/>
        <v>0.82136184013395508</v>
      </c>
      <c r="W157" s="11">
        <f t="shared" si="44"/>
        <v>0.82786745261023909</v>
      </c>
      <c r="Y157" s="11" t="s">
        <v>258</v>
      </c>
      <c r="Z157" s="11">
        <f>AVERAGE(B131:D131,H131:K131,N131:P131,B157:M157)</f>
        <v>0.6600408226776362</v>
      </c>
      <c r="AA157" s="11">
        <f>STDEV(B131:D131,H131:K131,N131:P131,B157:M157)</f>
        <v>8.1483100073915377E-3</v>
      </c>
      <c r="AB157" s="11">
        <f>MIN(B131:D131,H131:K131,N131:P131,B157:M157)</f>
        <v>0.64233546851177492</v>
      </c>
      <c r="AC157" s="11">
        <f>MAX(B131:D131,H131:K131,N131:P131,B157:M157)</f>
        <v>0.67694687008403409</v>
      </c>
      <c r="AD157" s="11">
        <f>AVERAGE(E131,N157:W157)</f>
        <v>0.77616890197321098</v>
      </c>
      <c r="AE157" s="11">
        <f>STDEV(E131,N157:W157)</f>
        <v>3.980670517428269E-2</v>
      </c>
      <c r="AF157" s="11">
        <f>MIN(E131,N157:W157)</f>
        <v>0.71877838618570888</v>
      </c>
      <c r="AG157" s="11">
        <f>MAX(E131,N157:W157)</f>
        <v>0.83474769817894301</v>
      </c>
      <c r="AH157" s="11">
        <f>AVERAGE(Q131:S131,L131,M131,F131:G131)</f>
        <v>0.24935726746291273</v>
      </c>
      <c r="AI157" s="11">
        <f>STDEV(Q131:S131,L131,M131,F131:G131)</f>
        <v>0.20556078005133258</v>
      </c>
      <c r="AJ157" s="11">
        <f>MIN(Q131:S131,L131,M131,F131:G131)</f>
        <v>4.6835727950127477E-2</v>
      </c>
      <c r="AK157" s="11">
        <f>MAX(Q131:S131,L131,M131,F131:G131)</f>
        <v>0.4908274693788035</v>
      </c>
    </row>
    <row r="160" spans="1:37" x14ac:dyDescent="0.35">
      <c r="A160" s="1" t="s">
        <v>281</v>
      </c>
      <c r="B160" s="1" t="s">
        <v>255</v>
      </c>
      <c r="C160" s="1" t="s">
        <v>255</v>
      </c>
      <c r="D160" s="1" t="s">
        <v>255</v>
      </c>
      <c r="E160" s="1" t="s">
        <v>255</v>
      </c>
      <c r="F160" s="1" t="s">
        <v>255</v>
      </c>
      <c r="G160" s="1" t="s">
        <v>279</v>
      </c>
      <c r="H160" s="1" t="s">
        <v>279</v>
      </c>
      <c r="I160" s="1" t="s">
        <v>279</v>
      </c>
      <c r="J160" s="1" t="s">
        <v>255</v>
      </c>
      <c r="K160" s="1" t="s">
        <v>255</v>
      </c>
      <c r="L160" s="1" t="s">
        <v>255</v>
      </c>
      <c r="M160" s="1" t="s">
        <v>279</v>
      </c>
      <c r="N160" s="1" t="s">
        <v>279</v>
      </c>
      <c r="O160" s="1" t="s">
        <v>279</v>
      </c>
      <c r="P160" s="1" t="s">
        <v>255</v>
      </c>
      <c r="Q160" s="1" t="s">
        <v>255</v>
      </c>
      <c r="R160" s="1" t="s">
        <v>255</v>
      </c>
      <c r="S160" s="1" t="s">
        <v>255</v>
      </c>
      <c r="T160" s="1" t="s">
        <v>255</v>
      </c>
      <c r="U160" s="1" t="s">
        <v>255</v>
      </c>
      <c r="V160" s="1" t="s">
        <v>279</v>
      </c>
      <c r="W160" s="1" t="s">
        <v>279</v>
      </c>
      <c r="X160" s="1" t="s">
        <v>279</v>
      </c>
      <c r="AA160" s="1" t="s">
        <v>285</v>
      </c>
      <c r="AE160" s="1" t="s">
        <v>286</v>
      </c>
      <c r="AI160" s="1" t="s">
        <v>289</v>
      </c>
    </row>
    <row r="161" spans="1:38" x14ac:dyDescent="0.35">
      <c r="A161" s="1" t="s">
        <v>247</v>
      </c>
      <c r="B161" s="1" t="s">
        <v>25</v>
      </c>
      <c r="C161" s="1" t="s">
        <v>26</v>
      </c>
      <c r="D161" s="1" t="s">
        <v>27</v>
      </c>
      <c r="E161" s="1" t="s">
        <v>28</v>
      </c>
      <c r="F161" s="1" t="s">
        <v>236</v>
      </c>
      <c r="G161" s="1" t="s">
        <v>237</v>
      </c>
      <c r="H161" s="1" t="s">
        <v>238</v>
      </c>
      <c r="I161" s="1" t="s">
        <v>239</v>
      </c>
      <c r="J161" s="1" t="s">
        <v>213</v>
      </c>
      <c r="K161" s="1" t="s">
        <v>214</v>
      </c>
      <c r="L161" s="1" t="s">
        <v>215</v>
      </c>
      <c r="M161" s="1" t="s">
        <v>216</v>
      </c>
      <c r="N161" s="1" t="s">
        <v>217</v>
      </c>
      <c r="O161" s="1" t="s">
        <v>218</v>
      </c>
      <c r="P161" s="1" t="s">
        <v>219</v>
      </c>
      <c r="Q161" s="1" t="s">
        <v>220</v>
      </c>
      <c r="R161" s="1" t="s">
        <v>221</v>
      </c>
      <c r="S161" s="1" t="s">
        <v>222</v>
      </c>
      <c r="T161" s="1" t="s">
        <v>223</v>
      </c>
      <c r="U161" s="1" t="s">
        <v>224</v>
      </c>
      <c r="V161" s="1" t="s">
        <v>225</v>
      </c>
      <c r="W161" s="1" t="s">
        <v>226</v>
      </c>
      <c r="X161" s="1" t="s">
        <v>227</v>
      </c>
      <c r="AA161" s="1" t="s">
        <v>290</v>
      </c>
      <c r="AB161" s="1" t="s">
        <v>270</v>
      </c>
      <c r="AC161" s="1" t="s">
        <v>249</v>
      </c>
      <c r="AD161" s="1" t="s">
        <v>250</v>
      </c>
      <c r="AE161" s="1" t="s">
        <v>291</v>
      </c>
      <c r="AF161" s="1" t="s">
        <v>270</v>
      </c>
      <c r="AG161" s="1" t="s">
        <v>249</v>
      </c>
      <c r="AH161" s="1" t="s">
        <v>250</v>
      </c>
      <c r="AI161" s="1" t="s">
        <v>278</v>
      </c>
      <c r="AJ161" s="1" t="s">
        <v>270</v>
      </c>
      <c r="AK161" s="1" t="s">
        <v>249</v>
      </c>
      <c r="AL161" s="1" t="s">
        <v>250</v>
      </c>
    </row>
    <row r="162" spans="1:38" x14ac:dyDescent="0.35">
      <c r="A162" s="1" t="s">
        <v>8</v>
      </c>
      <c r="B162" s="1">
        <v>0.91500000000000004</v>
      </c>
      <c r="C162" s="1">
        <v>1.24</v>
      </c>
      <c r="D162" s="1">
        <v>6.5699999999999995E-2</v>
      </c>
      <c r="E162" s="1">
        <v>4.7</v>
      </c>
      <c r="F162" s="1">
        <v>0.81240000000000001</v>
      </c>
      <c r="G162" s="1">
        <v>1.7000000000000001E-2</v>
      </c>
      <c r="H162" s="1">
        <v>1.04E-2</v>
      </c>
      <c r="I162" s="1">
        <v>4.1399999999999999E-2</v>
      </c>
      <c r="J162" s="1">
        <v>0.10639999999999999</v>
      </c>
      <c r="K162" s="1">
        <v>7.24</v>
      </c>
      <c r="L162" s="1">
        <v>0.24210000000000001</v>
      </c>
      <c r="M162" s="1">
        <v>3.7999999999999999E-2</v>
      </c>
      <c r="N162" s="10" t="s">
        <v>411</v>
      </c>
      <c r="O162" s="1">
        <v>4.0399999999999998E-2</v>
      </c>
      <c r="P162" s="1">
        <v>0.81379999999999997</v>
      </c>
      <c r="Q162" s="1">
        <v>0.60009999999999997</v>
      </c>
      <c r="R162" s="1">
        <v>2.15</v>
      </c>
      <c r="S162" s="1">
        <v>1.34</v>
      </c>
      <c r="T162" s="1">
        <v>2.15</v>
      </c>
      <c r="U162" s="1">
        <v>2.46</v>
      </c>
      <c r="V162" s="1">
        <v>7.7499999999999999E-2</v>
      </c>
      <c r="W162" s="10" t="s">
        <v>411</v>
      </c>
      <c r="X162" s="1">
        <v>3.6799999999999999E-2</v>
      </c>
      <c r="Z162" s="1" t="s">
        <v>8</v>
      </c>
      <c r="AA162" s="1">
        <f t="shared" ref="AA162:AA171" si="45">AVERAGE(G162:I162,M162:O162,V162:X162)</f>
        <v>3.735714285714286E-2</v>
      </c>
      <c r="AB162" s="1">
        <f t="shared" ref="AB162:AB171" si="46">STDEV(G162:I162,M162:O162,V162:X162)</f>
        <v>2.1520831547042749E-2</v>
      </c>
      <c r="AC162" s="1">
        <f t="shared" ref="AC162:AC171" si="47">MIN(G162:I162,M162:O162,V162:X162)</f>
        <v>1.04E-2</v>
      </c>
      <c r="AD162" s="1">
        <f t="shared" ref="AD162:AD171" si="48">MAX(G162:I162,M162:O162,V162:X162)</f>
        <v>7.7499999999999999E-2</v>
      </c>
      <c r="AE162" s="1">
        <f t="shared" ref="AE162:AE171" si="49">AVERAGE(B162:F162,J162:L162,P162:U162)</f>
        <v>1.7739642857142857</v>
      </c>
      <c r="AF162" s="1">
        <f t="shared" ref="AF162:AF171" si="50">STDEV(B162:F162,J162:L162,P162:U162)</f>
        <v>1.9937203154702221</v>
      </c>
      <c r="AG162" s="1">
        <f t="shared" ref="AG162:AG171" si="51">MIN(B162:F162,J162:L162,P162:U162)</f>
        <v>6.5699999999999995E-2</v>
      </c>
      <c r="AH162" s="1">
        <f t="shared" ref="AH162:AH171" si="52">MAX(B162:F162,J162:L162,P162:U162)</f>
        <v>7.24</v>
      </c>
      <c r="AI162" s="1">
        <f>AVERAGE(B189:F189)</f>
        <v>0.26802000000000004</v>
      </c>
      <c r="AJ162" s="1">
        <f>STDEV(B189:F189)</f>
        <v>0.26476357755552404</v>
      </c>
      <c r="AK162" s="1">
        <f>MIN(B189:F189)</f>
        <v>1.03E-2</v>
      </c>
      <c r="AL162" s="1">
        <f>MAX(B189:F189)</f>
        <v>0.62019999999999997</v>
      </c>
    </row>
    <row r="163" spans="1:38" x14ac:dyDescent="0.35">
      <c r="A163" s="1" t="s">
        <v>9</v>
      </c>
      <c r="B163" s="1">
        <v>0.32229999999999998</v>
      </c>
      <c r="C163" s="1">
        <v>0.29599999999999999</v>
      </c>
      <c r="D163" s="1">
        <v>0.37809999999999999</v>
      </c>
      <c r="E163" s="1">
        <v>0.2165</v>
      </c>
      <c r="F163" s="1">
        <v>0.3619</v>
      </c>
      <c r="G163" s="1">
        <v>0.17299999999999999</v>
      </c>
      <c r="H163" s="1">
        <v>0.22450000000000001</v>
      </c>
      <c r="I163" s="1">
        <v>0.2752</v>
      </c>
      <c r="J163" s="1">
        <v>0.37909999999999999</v>
      </c>
      <c r="K163" s="1">
        <v>0.25600000000000001</v>
      </c>
      <c r="L163" s="1">
        <v>0.28999999999999998</v>
      </c>
      <c r="M163" s="1">
        <v>0.3</v>
      </c>
      <c r="N163" s="1">
        <v>0.24390000000000001</v>
      </c>
      <c r="O163" s="1">
        <v>0.2525</v>
      </c>
      <c r="P163" s="1">
        <v>0.32300000000000001</v>
      </c>
      <c r="Q163" s="1">
        <v>0.25490000000000002</v>
      </c>
      <c r="R163" s="1">
        <v>0.26390000000000002</v>
      </c>
      <c r="S163" s="1">
        <v>0.28989999999999999</v>
      </c>
      <c r="T163" s="1">
        <v>0.27</v>
      </c>
      <c r="U163" s="1">
        <v>0.33850000000000002</v>
      </c>
      <c r="V163" s="1">
        <v>0.23899999999999999</v>
      </c>
      <c r="W163" s="1">
        <v>0.1565</v>
      </c>
      <c r="X163" s="1">
        <v>0.28000000000000003</v>
      </c>
      <c r="Z163" s="1" t="s">
        <v>9</v>
      </c>
      <c r="AA163" s="1">
        <f t="shared" si="45"/>
        <v>0.23828888888888888</v>
      </c>
      <c r="AB163" s="1">
        <f t="shared" si="46"/>
        <v>4.7810366147009314E-2</v>
      </c>
      <c r="AC163" s="1">
        <f t="shared" si="47"/>
        <v>0.1565</v>
      </c>
      <c r="AD163" s="1">
        <f t="shared" si="48"/>
        <v>0.3</v>
      </c>
      <c r="AE163" s="1">
        <f t="shared" si="49"/>
        <v>0.3028642857142857</v>
      </c>
      <c r="AF163" s="1">
        <f t="shared" si="50"/>
        <v>4.957138763972066E-2</v>
      </c>
      <c r="AG163" s="1">
        <f t="shared" si="51"/>
        <v>0.2165</v>
      </c>
      <c r="AH163" s="1">
        <f t="shared" si="52"/>
        <v>0.37909999999999999</v>
      </c>
      <c r="AI163" s="1" t="e">
        <f>AVERAGE(B190:F190)</f>
        <v>#DIV/0!</v>
      </c>
      <c r="AJ163" s="1" t="e">
        <f>STDEV(B190:F190)</f>
        <v>#DIV/0!</v>
      </c>
      <c r="AK163" s="1">
        <f>MIN(B190:F190)</f>
        <v>0</v>
      </c>
      <c r="AL163" s="1">
        <f>MAX(B190:F190)</f>
        <v>0</v>
      </c>
    </row>
    <row r="164" spans="1:38" x14ac:dyDescent="0.35">
      <c r="A164" s="1" t="s">
        <v>10</v>
      </c>
      <c r="B164" s="1">
        <v>1.89</v>
      </c>
      <c r="C164" s="1">
        <v>2.0299999999999998</v>
      </c>
      <c r="D164" s="1">
        <v>7.63</v>
      </c>
      <c r="E164" s="1">
        <v>7.43</v>
      </c>
      <c r="F164" s="1">
        <v>7.07</v>
      </c>
      <c r="G164" s="1">
        <v>19.63</v>
      </c>
      <c r="H164" s="1">
        <v>19.54</v>
      </c>
      <c r="I164" s="1">
        <v>20.07</v>
      </c>
      <c r="J164" s="1">
        <v>3.13</v>
      </c>
      <c r="K164" s="1">
        <v>6.26</v>
      </c>
      <c r="L164" s="1">
        <v>5.19</v>
      </c>
      <c r="M164" s="1">
        <v>19.47</v>
      </c>
      <c r="N164" s="1">
        <v>19.649999999999999</v>
      </c>
      <c r="O164" s="1">
        <v>19.27</v>
      </c>
      <c r="P164" s="1">
        <v>2.23</v>
      </c>
      <c r="Q164" s="1">
        <v>2.2400000000000002</v>
      </c>
      <c r="R164" s="1">
        <v>3.21</v>
      </c>
      <c r="S164" s="1">
        <v>9.16</v>
      </c>
      <c r="T164" s="1">
        <v>6.67</v>
      </c>
      <c r="U164" s="1">
        <v>6.53</v>
      </c>
      <c r="V164" s="1">
        <v>18.190000000000001</v>
      </c>
      <c r="W164" s="1">
        <v>18.600000000000001</v>
      </c>
      <c r="X164" s="1">
        <v>18.649999999999999</v>
      </c>
      <c r="Z164" s="1" t="s">
        <v>10</v>
      </c>
      <c r="AA164" s="1">
        <f t="shared" si="45"/>
        <v>19.230000000000004</v>
      </c>
      <c r="AB164" s="1">
        <f t="shared" si="46"/>
        <v>0.61361632963929447</v>
      </c>
      <c r="AC164" s="1">
        <f t="shared" si="47"/>
        <v>18.190000000000001</v>
      </c>
      <c r="AD164" s="1">
        <f t="shared" si="48"/>
        <v>20.07</v>
      </c>
      <c r="AE164" s="1">
        <f t="shared" si="49"/>
        <v>5.0478571428571426</v>
      </c>
      <c r="AF164" s="1">
        <f t="shared" si="50"/>
        <v>2.5056587605210372</v>
      </c>
      <c r="AG164" s="1">
        <f t="shared" si="51"/>
        <v>1.89</v>
      </c>
      <c r="AH164" s="1">
        <f t="shared" si="52"/>
        <v>9.16</v>
      </c>
      <c r="AI164" s="1">
        <f>AVERAGE(B191:F191)</f>
        <v>2.7699999999999995E-2</v>
      </c>
      <c r="AJ164" s="1">
        <f>STDEV(B191:F191)</f>
        <v>1.0233523342427093E-2</v>
      </c>
      <c r="AK164" s="1">
        <f>MIN(B191:F191)</f>
        <v>1.6199999999999999E-2</v>
      </c>
      <c r="AL164" s="1">
        <f>MAX(B191:F191)</f>
        <v>4.0399999999999998E-2</v>
      </c>
    </row>
    <row r="165" spans="1:38" x14ac:dyDescent="0.35">
      <c r="A165" s="1" t="s">
        <v>11</v>
      </c>
      <c r="B165" s="1">
        <v>63.52</v>
      </c>
      <c r="C165" s="1">
        <v>62.08</v>
      </c>
      <c r="D165" s="1">
        <v>60.74</v>
      </c>
      <c r="E165" s="1">
        <v>56.07</v>
      </c>
      <c r="F165" s="1">
        <v>63.07</v>
      </c>
      <c r="G165" s="1">
        <v>52.24</v>
      </c>
      <c r="H165" s="1">
        <v>51.82</v>
      </c>
      <c r="I165" s="1">
        <v>51.39</v>
      </c>
      <c r="J165" s="1">
        <v>65.12</v>
      </c>
      <c r="K165" s="1">
        <v>48.45</v>
      </c>
      <c r="L165" s="1">
        <v>63.95</v>
      </c>
      <c r="M165" s="1">
        <v>52.29</v>
      </c>
      <c r="N165" s="1">
        <v>52.24</v>
      </c>
      <c r="O165" s="1">
        <v>52.28</v>
      </c>
      <c r="P165" s="1">
        <v>64.680000000000007</v>
      </c>
      <c r="Q165" s="1">
        <v>56.43</v>
      </c>
      <c r="R165" s="1">
        <v>60.46</v>
      </c>
      <c r="S165" s="1">
        <v>60.43</v>
      </c>
      <c r="T165" s="1">
        <v>60.22</v>
      </c>
      <c r="U165" s="1">
        <v>59.87</v>
      </c>
      <c r="V165" s="1">
        <v>52.75</v>
      </c>
      <c r="W165" s="1">
        <v>52.2</v>
      </c>
      <c r="X165" s="1">
        <v>51.67</v>
      </c>
      <c r="Z165" s="1" t="s">
        <v>11</v>
      </c>
      <c r="AA165" s="1">
        <f t="shared" si="45"/>
        <v>52.097777777777779</v>
      </c>
      <c r="AB165" s="1">
        <f t="shared" si="46"/>
        <v>0.40428262941220261</v>
      </c>
      <c r="AC165" s="1">
        <f t="shared" si="47"/>
        <v>51.39</v>
      </c>
      <c r="AD165" s="1">
        <f t="shared" si="48"/>
        <v>52.75</v>
      </c>
      <c r="AE165" s="1">
        <f t="shared" si="49"/>
        <v>60.363571428571433</v>
      </c>
      <c r="AF165" s="1">
        <f t="shared" si="50"/>
        <v>4.3906554743575015</v>
      </c>
      <c r="AG165" s="1">
        <f t="shared" si="51"/>
        <v>48.45</v>
      </c>
      <c r="AH165" s="1">
        <f t="shared" si="52"/>
        <v>65.12</v>
      </c>
      <c r="AI165" s="1">
        <f>AVERAGE(B192:F192)</f>
        <v>5.4399999999999997E-2</v>
      </c>
      <c r="AJ165" s="1" t="e">
        <f>STDEV(B192:F192)</f>
        <v>#DIV/0!</v>
      </c>
      <c r="AK165" s="1">
        <f>MIN(B192:F192)</f>
        <v>5.4399999999999997E-2</v>
      </c>
      <c r="AL165" s="1">
        <f>MAX(B192:F192)</f>
        <v>5.4399999999999997E-2</v>
      </c>
    </row>
    <row r="166" spans="1:38" ht="14.5" x14ac:dyDescent="0.35">
      <c r="A166" s="1" t="s">
        <v>422</v>
      </c>
      <c r="B166" s="30">
        <v>27.52</v>
      </c>
      <c r="C166" s="30">
        <v>26.81</v>
      </c>
      <c r="D166" s="30">
        <v>21.82</v>
      </c>
      <c r="E166" s="30">
        <v>21.35</v>
      </c>
      <c r="F166" s="30">
        <v>18.57</v>
      </c>
      <c r="G166" s="30">
        <v>14.32</v>
      </c>
      <c r="H166" s="30">
        <v>14.76</v>
      </c>
      <c r="I166" s="30">
        <v>15.22</v>
      </c>
      <c r="J166" s="30">
        <v>24.29</v>
      </c>
      <c r="K166" s="30">
        <v>21.43</v>
      </c>
      <c r="L166" s="30">
        <v>22.18</v>
      </c>
      <c r="M166" s="30">
        <v>14.86</v>
      </c>
      <c r="N166" s="30">
        <v>14.16</v>
      </c>
      <c r="O166" s="30">
        <v>15.1</v>
      </c>
      <c r="P166" s="30">
        <v>24.29</v>
      </c>
      <c r="Q166" s="30">
        <v>25.09</v>
      </c>
      <c r="R166" s="30">
        <v>22.32</v>
      </c>
      <c r="S166" s="30">
        <v>17.079999999999998</v>
      </c>
      <c r="T166" s="30">
        <v>17.95</v>
      </c>
      <c r="U166" s="30">
        <v>19.010000000000002</v>
      </c>
      <c r="V166" s="30">
        <v>14.99</v>
      </c>
      <c r="W166" s="30">
        <v>15.57</v>
      </c>
      <c r="X166" s="30">
        <v>15.38</v>
      </c>
    </row>
    <row r="167" spans="1:38" x14ac:dyDescent="0.35">
      <c r="A167" s="1" t="s">
        <v>12</v>
      </c>
      <c r="B167" s="1">
        <v>2.0215170711911776</v>
      </c>
      <c r="C167" s="1">
        <v>1.2577320391694347</v>
      </c>
      <c r="D167" s="1">
        <v>3.0287287677579555</v>
      </c>
      <c r="E167" s="1" t="s">
        <v>411</v>
      </c>
      <c r="F167" s="1">
        <v>1.7536361112500516</v>
      </c>
      <c r="G167" s="1">
        <v>2.7231256485185984</v>
      </c>
      <c r="H167" s="1">
        <v>2.9324087903884575</v>
      </c>
      <c r="I167" s="1">
        <v>2.6366794684382606</v>
      </c>
      <c r="J167" s="1">
        <v>3.2192729724193887</v>
      </c>
      <c r="K167" s="1">
        <v>1.6119279754676232</v>
      </c>
      <c r="L167" s="1">
        <v>1.2919414040640727</v>
      </c>
      <c r="M167" s="1">
        <v>2.2278873522693745</v>
      </c>
      <c r="N167" s="1">
        <v>2.330893006212583</v>
      </c>
      <c r="O167" s="1">
        <v>2.7749691016537201</v>
      </c>
      <c r="P167" s="1">
        <v>1.3824156646105927</v>
      </c>
      <c r="Q167" s="1">
        <v>5.8507880366324008</v>
      </c>
      <c r="R167" s="10" t="s">
        <v>411</v>
      </c>
      <c r="S167" s="10" t="s">
        <v>411</v>
      </c>
      <c r="T167" s="10" t="s">
        <v>411</v>
      </c>
      <c r="U167" s="10" t="s">
        <v>411</v>
      </c>
      <c r="V167" s="1">
        <v>2.1794291615702925</v>
      </c>
      <c r="W167" s="1">
        <v>3.5099936200116391</v>
      </c>
      <c r="X167" s="1">
        <v>3.2894907989309772</v>
      </c>
      <c r="Z167" s="1" t="s">
        <v>12</v>
      </c>
      <c r="AA167" s="1">
        <f t="shared" si="45"/>
        <v>2.7338752164437672</v>
      </c>
      <c r="AB167" s="1">
        <f t="shared" si="46"/>
        <v>0.45928805151349511</v>
      </c>
      <c r="AC167" s="1">
        <f t="shared" si="47"/>
        <v>2.1794291615702925</v>
      </c>
      <c r="AD167" s="1">
        <f t="shared" si="48"/>
        <v>3.5099936200116391</v>
      </c>
      <c r="AE167" s="1">
        <f t="shared" si="49"/>
        <v>2.3797733380625217</v>
      </c>
      <c r="AF167" s="1">
        <f t="shared" si="50"/>
        <v>1.4883256122971749</v>
      </c>
      <c r="AG167" s="1">
        <f t="shared" si="51"/>
        <v>1.2577320391694347</v>
      </c>
      <c r="AH167" s="1">
        <f t="shared" si="52"/>
        <v>5.8507880366324008</v>
      </c>
      <c r="AI167" s="1">
        <f t="shared" ref="AI167:AI171" si="53">AVERAGE(B194:F194)</f>
        <v>68.938873006097452</v>
      </c>
      <c r="AJ167" s="1">
        <f t="shared" ref="AJ167:AJ171" si="54">STDEV(B194:F194)</f>
        <v>0.33866138265054258</v>
      </c>
      <c r="AK167" s="1">
        <f t="shared" ref="AK167:AK171" si="55">MIN(B194:F194)</f>
        <v>68.549822665245188</v>
      </c>
      <c r="AL167" s="1">
        <f t="shared" ref="AL167:AL171" si="56">MAX(B194:F194)</f>
        <v>69.382696427306016</v>
      </c>
    </row>
    <row r="168" spans="1:38" x14ac:dyDescent="0.35">
      <c r="A168" s="1" t="s">
        <v>13</v>
      </c>
      <c r="B168" s="1">
        <v>25.701016679541898</v>
      </c>
      <c r="C168" s="1">
        <v>25.678278861722951</v>
      </c>
      <c r="D168" s="1">
        <v>19.094716504126747</v>
      </c>
      <c r="E168" s="1">
        <v>21.349999999999998</v>
      </c>
      <c r="F168" s="1">
        <v>16.992058917050233</v>
      </c>
      <c r="G168" s="1">
        <v>11.869701555946673</v>
      </c>
      <c r="H168" s="1">
        <v>12.121386280384822</v>
      </c>
      <c r="I168" s="1">
        <v>12.847486780679302</v>
      </c>
      <c r="J168" s="1">
        <v>21.393262730607603</v>
      </c>
      <c r="K168" s="1">
        <v>19.979569458036931</v>
      </c>
      <c r="L168" s="1">
        <v>21.017496898496621</v>
      </c>
      <c r="M168" s="1">
        <v>12.855322428195164</v>
      </c>
      <c r="N168" s="1">
        <v>12.062636806537178</v>
      </c>
      <c r="O168" s="1">
        <v>12.603052245944964</v>
      </c>
      <c r="P168" s="1">
        <v>23.046087162605588</v>
      </c>
      <c r="Q168" s="1">
        <v>19.825396499076273</v>
      </c>
      <c r="R168" s="1">
        <v>22.319999999999997</v>
      </c>
      <c r="S168" s="1">
        <v>17.079999999999998</v>
      </c>
      <c r="T168" s="1">
        <v>17.950000000000003</v>
      </c>
      <c r="U168" s="1">
        <v>19.010000000000002</v>
      </c>
      <c r="V168" s="1">
        <v>13.028925641780326</v>
      </c>
      <c r="W168" s="1">
        <v>12.41166909065309</v>
      </c>
      <c r="X168" s="1">
        <v>12.420079957113568</v>
      </c>
      <c r="Z168" s="1" t="s">
        <v>13</v>
      </c>
      <c r="AA168" s="1">
        <f t="shared" si="45"/>
        <v>12.468917865248345</v>
      </c>
      <c r="AB168" s="1">
        <f t="shared" si="46"/>
        <v>0.39918493549353595</v>
      </c>
      <c r="AC168" s="1">
        <f t="shared" si="47"/>
        <v>11.869701555946673</v>
      </c>
      <c r="AD168" s="1">
        <f t="shared" si="48"/>
        <v>13.028925641780326</v>
      </c>
      <c r="AE168" s="1">
        <f t="shared" si="49"/>
        <v>20.7455631222332</v>
      </c>
      <c r="AF168" s="1">
        <f t="shared" si="50"/>
        <v>2.7739103248738823</v>
      </c>
      <c r="AG168" s="1">
        <f t="shared" si="51"/>
        <v>16.992058917050233</v>
      </c>
      <c r="AH168" s="1">
        <f t="shared" si="52"/>
        <v>25.701016679541898</v>
      </c>
      <c r="AI168" s="1">
        <f t="shared" si="53"/>
        <v>30.860042953315435</v>
      </c>
      <c r="AJ168" s="1">
        <f t="shared" si="54"/>
        <v>0.33008633374974011</v>
      </c>
      <c r="AK168" s="1">
        <f t="shared" si="55"/>
        <v>30.522906834921688</v>
      </c>
      <c r="AL168" s="1">
        <f t="shared" si="56"/>
        <v>31.257240915016869</v>
      </c>
    </row>
    <row r="169" spans="1:38" x14ac:dyDescent="0.35">
      <c r="A169" s="1" t="s">
        <v>14</v>
      </c>
      <c r="B169" s="1">
        <v>0.68</v>
      </c>
      <c r="C169" s="1">
        <v>0.65</v>
      </c>
      <c r="D169" s="1">
        <v>0.34360000000000002</v>
      </c>
      <c r="E169" s="1">
        <v>0.51549999999999996</v>
      </c>
      <c r="F169" s="1">
        <v>0.51900000000000002</v>
      </c>
      <c r="G169" s="1">
        <v>0.05</v>
      </c>
      <c r="H169" s="1">
        <v>0.1517</v>
      </c>
      <c r="I169" s="1">
        <v>3.95E-2</v>
      </c>
      <c r="J169" s="1">
        <v>0.35580000000000001</v>
      </c>
      <c r="K169" s="1">
        <v>0.55000000000000004</v>
      </c>
      <c r="L169" s="1">
        <v>0.48</v>
      </c>
      <c r="M169" s="1">
        <v>0.1</v>
      </c>
      <c r="N169" s="1">
        <v>0.10340000000000001</v>
      </c>
      <c r="O169" s="10" t="s">
        <v>411</v>
      </c>
      <c r="P169" s="1">
        <v>0.46</v>
      </c>
      <c r="Q169" s="1">
        <v>0.48699999999999999</v>
      </c>
      <c r="R169" s="1">
        <v>0.3044</v>
      </c>
      <c r="S169" s="1">
        <v>0.17460000000000001</v>
      </c>
      <c r="T169" s="1">
        <v>0.20499999999999999</v>
      </c>
      <c r="U169" s="1">
        <v>0.32</v>
      </c>
      <c r="V169" s="1">
        <v>4.3400000000000001E-2</v>
      </c>
      <c r="W169" s="1">
        <v>8.4900000000000003E-2</v>
      </c>
      <c r="X169" s="1">
        <v>6.7900000000000002E-2</v>
      </c>
      <c r="Z169" s="1" t="s">
        <v>14</v>
      </c>
      <c r="AA169" s="1">
        <f t="shared" si="45"/>
        <v>8.0099999999999991E-2</v>
      </c>
      <c r="AB169" s="1">
        <f t="shared" si="46"/>
        <v>3.8057475331023091E-2</v>
      </c>
      <c r="AC169" s="1">
        <f t="shared" si="47"/>
        <v>3.95E-2</v>
      </c>
      <c r="AD169" s="1">
        <f t="shared" si="48"/>
        <v>0.1517</v>
      </c>
      <c r="AE169" s="1">
        <f t="shared" si="49"/>
        <v>0.43177857142857146</v>
      </c>
      <c r="AF169" s="1">
        <f t="shared" si="50"/>
        <v>0.15287905817531536</v>
      </c>
      <c r="AG169" s="1">
        <f t="shared" si="51"/>
        <v>0.17460000000000001</v>
      </c>
      <c r="AH169" s="1">
        <f t="shared" si="52"/>
        <v>0.68</v>
      </c>
      <c r="AI169" s="1">
        <f t="shared" si="53"/>
        <v>0.27697999999999995</v>
      </c>
      <c r="AJ169" s="1">
        <f t="shared" si="54"/>
        <v>4.8033915101728081E-2</v>
      </c>
      <c r="AK169" s="1">
        <f t="shared" si="55"/>
        <v>0.19939999999999999</v>
      </c>
      <c r="AL169" s="1">
        <f t="shared" si="56"/>
        <v>0.3221</v>
      </c>
    </row>
    <row r="170" spans="1:38" x14ac:dyDescent="0.35">
      <c r="A170" s="1" t="s">
        <v>15</v>
      </c>
      <c r="B170" s="1">
        <v>4.8499999999999996</v>
      </c>
      <c r="C170" s="1">
        <v>4.7699999999999996</v>
      </c>
      <c r="D170" s="1">
        <v>9.4499999999999993</v>
      </c>
      <c r="E170" s="1">
        <v>9.74</v>
      </c>
      <c r="F170" s="1">
        <v>11.59</v>
      </c>
      <c r="G170" s="1">
        <v>15.81</v>
      </c>
      <c r="H170" s="1">
        <v>15.56</v>
      </c>
      <c r="I170" s="1">
        <v>15.33</v>
      </c>
      <c r="J170" s="1">
        <v>7.64</v>
      </c>
      <c r="K170" s="1">
        <v>14.18</v>
      </c>
      <c r="L170" s="1">
        <v>7.89</v>
      </c>
      <c r="M170" s="1">
        <v>15.21</v>
      </c>
      <c r="N170" s="1">
        <v>15.63</v>
      </c>
      <c r="O170" s="1">
        <v>15.42</v>
      </c>
      <c r="P170" s="1">
        <v>6.61</v>
      </c>
      <c r="Q170" s="1">
        <v>6.99</v>
      </c>
      <c r="R170" s="1">
        <v>7.69</v>
      </c>
      <c r="S170" s="1">
        <v>12.03</v>
      </c>
      <c r="T170" s="1">
        <v>11.38</v>
      </c>
      <c r="U170" s="1">
        <v>10.75</v>
      </c>
      <c r="V170" s="1">
        <v>14.74</v>
      </c>
      <c r="W170" s="1">
        <v>15.24</v>
      </c>
      <c r="X170" s="1">
        <v>15.23</v>
      </c>
      <c r="Z170" s="1" t="s">
        <v>15</v>
      </c>
      <c r="AA170" s="1">
        <f t="shared" si="45"/>
        <v>15.35222222222222</v>
      </c>
      <c r="AB170" s="1">
        <f t="shared" si="46"/>
        <v>0.30772462437127857</v>
      </c>
      <c r="AC170" s="1">
        <f t="shared" si="47"/>
        <v>14.74</v>
      </c>
      <c r="AD170" s="1">
        <f t="shared" si="48"/>
        <v>15.81</v>
      </c>
      <c r="AE170" s="1">
        <f t="shared" si="49"/>
        <v>8.968571428571428</v>
      </c>
      <c r="AF170" s="1">
        <f t="shared" si="50"/>
        <v>2.7990379037828683</v>
      </c>
      <c r="AG170" s="1">
        <f t="shared" si="51"/>
        <v>4.7699999999999996</v>
      </c>
      <c r="AH170" s="1">
        <f t="shared" si="52"/>
        <v>14.18</v>
      </c>
      <c r="AI170" s="1">
        <f t="shared" si="53"/>
        <v>0.3155</v>
      </c>
      <c r="AJ170" s="1">
        <f t="shared" si="54"/>
        <v>0.11465441552770676</v>
      </c>
      <c r="AK170" s="1">
        <f t="shared" si="55"/>
        <v>0.22270000000000001</v>
      </c>
      <c r="AL170" s="1">
        <f t="shared" si="56"/>
        <v>0.51280000000000003</v>
      </c>
    </row>
    <row r="171" spans="1:38" x14ac:dyDescent="0.35">
      <c r="A171" s="15" t="s">
        <v>413</v>
      </c>
      <c r="B171" s="15">
        <v>99.89983375073308</v>
      </c>
      <c r="C171" s="15">
        <v>98.002010900892387</v>
      </c>
      <c r="D171" s="15">
        <v>100.7308452718847</v>
      </c>
      <c r="E171" s="15">
        <v>100.02199999999999</v>
      </c>
      <c r="F171" s="15">
        <v>102.16899502830029</v>
      </c>
      <c r="G171" s="15">
        <v>102.51282720446528</v>
      </c>
      <c r="H171" s="15">
        <v>102.36039507077328</v>
      </c>
      <c r="I171" s="15">
        <v>102.63026624911757</v>
      </c>
      <c r="J171" s="15">
        <v>101.343835703027</v>
      </c>
      <c r="K171" s="15">
        <v>98.52749743350455</v>
      </c>
      <c r="L171" s="15">
        <v>100.3515383025607</v>
      </c>
      <c r="M171" s="15">
        <v>102.49120978046454</v>
      </c>
      <c r="N171" s="15">
        <v>102.26152981274976</v>
      </c>
      <c r="O171" s="15">
        <v>102.64092134759869</v>
      </c>
      <c r="P171" s="15">
        <v>99.545302827216176</v>
      </c>
      <c r="Q171" s="15">
        <v>92.678184535708667</v>
      </c>
      <c r="R171" s="15">
        <v>96.398299999999992</v>
      </c>
      <c r="S171" s="15">
        <v>100.50449999999999</v>
      </c>
      <c r="T171" s="15">
        <v>98.844999999999999</v>
      </c>
      <c r="U171" s="15">
        <v>99.278499999999994</v>
      </c>
      <c r="V171" s="15">
        <v>101.24825480335062</v>
      </c>
      <c r="W171" s="15">
        <v>102.21236271066473</v>
      </c>
      <c r="X171" s="15">
        <v>101.64427075604455</v>
      </c>
      <c r="Z171" s="1" t="s">
        <v>83</v>
      </c>
      <c r="AA171" s="1">
        <f t="shared" si="45"/>
        <v>102.22244863724767</v>
      </c>
      <c r="AB171" s="1">
        <f t="shared" si="46"/>
        <v>0.47460357790661106</v>
      </c>
      <c r="AC171" s="1">
        <f t="shared" si="47"/>
        <v>101.24825480335062</v>
      </c>
      <c r="AD171" s="1">
        <f t="shared" si="48"/>
        <v>102.64092134759869</v>
      </c>
      <c r="AE171" s="1">
        <f t="shared" si="49"/>
        <v>99.164024553844811</v>
      </c>
      <c r="AF171" s="1">
        <f t="shared" si="50"/>
        <v>2.3607691330636316</v>
      </c>
      <c r="AG171" s="1">
        <f t="shared" si="51"/>
        <v>92.678184535708667</v>
      </c>
      <c r="AH171" s="1">
        <f t="shared" si="52"/>
        <v>102.16899502830029</v>
      </c>
      <c r="AI171" s="1">
        <f t="shared" si="53"/>
        <v>100.7098759594129</v>
      </c>
      <c r="AJ171" s="1">
        <f t="shared" si="54"/>
        <v>0.36382983361399374</v>
      </c>
      <c r="AK171" s="1">
        <f t="shared" si="55"/>
        <v>100.3325088409813</v>
      </c>
      <c r="AL171" s="1">
        <f t="shared" si="56"/>
        <v>101.17403739926135</v>
      </c>
    </row>
    <row r="172" spans="1:38" x14ac:dyDescent="0.35">
      <c r="A172" s="1" t="s">
        <v>316</v>
      </c>
    </row>
    <row r="173" spans="1:38" s="11" customFormat="1" x14ac:dyDescent="0.35">
      <c r="A173" s="11" t="s">
        <v>17</v>
      </c>
      <c r="B173" s="11">
        <v>3.251339220315709E-2</v>
      </c>
      <c r="C173" s="11">
        <v>4.4808467726385796E-2</v>
      </c>
      <c r="D173" s="11">
        <v>2.19019032121114E-3</v>
      </c>
      <c r="E173" s="11">
        <v>0.15535162088527804</v>
      </c>
      <c r="F173" s="11">
        <v>2.633964122361479E-2</v>
      </c>
      <c r="G173" s="11">
        <v>5.0912372066304996E-4</v>
      </c>
      <c r="H173" s="11">
        <v>3.1247645676265852E-4</v>
      </c>
      <c r="I173" s="11">
        <v>1.2401632899987373E-3</v>
      </c>
      <c r="J173" s="11">
        <v>3.6450538289844762E-3</v>
      </c>
      <c r="K173" s="11">
        <v>0.23444810220814469</v>
      </c>
      <c r="L173" s="11">
        <v>8.2669787247352123E-3</v>
      </c>
      <c r="M173" s="11">
        <v>1.1429824023317533E-3</v>
      </c>
      <c r="N173" s="11">
        <v>2.1026116455030391E-5</v>
      </c>
      <c r="O173" s="11">
        <v>1.2133201342359244E-3</v>
      </c>
      <c r="P173" s="11">
        <v>2.8594480040253757E-2</v>
      </c>
      <c r="Q173" s="11">
        <v>2.254245270692928E-2</v>
      </c>
      <c r="R173" s="11">
        <v>7.6493274720206186E-2</v>
      </c>
      <c r="S173" s="11">
        <v>4.3460733973801798E-2</v>
      </c>
      <c r="T173" s="11">
        <v>7.1685805454221985E-2</v>
      </c>
      <c r="U173" s="11">
        <v>8.2054290103190125E-2</v>
      </c>
      <c r="V173" s="11">
        <v>2.373710064266813E-3</v>
      </c>
      <c r="W173" s="11">
        <v>2.8144394753215342E-4</v>
      </c>
      <c r="X173" s="11">
        <v>1.1184990649476363E-3</v>
      </c>
      <c r="Z173" s="11" t="s">
        <v>17</v>
      </c>
      <c r="AA173" s="11">
        <f t="shared" ref="AA173:AA180" si="57">AVERAGE(G173:I173,M173:O173,V173:X173)</f>
        <v>9.1252724413263978E-4</v>
      </c>
      <c r="AB173" s="11">
        <f t="shared" ref="AB173:AB180" si="58">STDEV(G173:I173,M173:O173,V173:X173)</f>
        <v>7.1974359011757949E-4</v>
      </c>
      <c r="AC173" s="11">
        <f t="shared" ref="AC173:AC180" si="59">MIN(G173:I173,M173:O173,V173:X173)</f>
        <v>2.1026116455030391E-5</v>
      </c>
      <c r="AD173" s="11">
        <f t="shared" ref="AD173:AD180" si="60">MAX(G173:I173,M173:O173,V173:X173)</f>
        <v>2.373710064266813E-3</v>
      </c>
      <c r="AE173" s="11">
        <f t="shared" ref="AE173:AE180" si="61">AVERAGE(B173:F173,J173:L173,P173:U173)</f>
        <v>5.9456748865722456E-2</v>
      </c>
      <c r="AF173" s="11">
        <f t="shared" ref="AF173:AF180" si="62">STDEV(B173:F173,J173:L173,P173:U173)</f>
        <v>6.4683439532914042E-2</v>
      </c>
      <c r="AG173" s="11">
        <f t="shared" ref="AG173:AG180" si="63">MIN(B173:F173,J173:L173,P173:U173)</f>
        <v>2.19019032121114E-3</v>
      </c>
      <c r="AH173" s="11">
        <f t="shared" ref="AH173:AH180" si="64">MAX(B173:F173,J173:L173,P173:U173)</f>
        <v>0.23444810220814469</v>
      </c>
      <c r="AI173" s="11">
        <f t="shared" ref="AI173:AI180" si="65">AVERAGE(B200:F200)</f>
        <v>1.0171640284965361E-2</v>
      </c>
      <c r="AJ173" s="11">
        <f t="shared" ref="AJ173:AJ180" si="66">STDEV(B200:F200)</f>
        <v>1.0012690547353291E-2</v>
      </c>
      <c r="AK173" s="11">
        <f t="shared" ref="AK173:AK180" si="67">MIN(B200:F200)</f>
        <v>3.9415944709453841E-4</v>
      </c>
      <c r="AL173" s="11">
        <f t="shared" ref="AL173:AL180" si="68">MAX(B200:F200)</f>
        <v>2.3456629203064659E-2</v>
      </c>
    </row>
    <row r="174" spans="1:38" s="11" customFormat="1" x14ac:dyDescent="0.35">
      <c r="A174" s="11" t="s">
        <v>18</v>
      </c>
      <c r="B174" s="11">
        <v>8.6123613545224641E-3</v>
      </c>
      <c r="C174" s="11">
        <v>8.0436074573255988E-3</v>
      </c>
      <c r="D174" s="11">
        <v>9.4785938041458562E-3</v>
      </c>
      <c r="E174" s="11">
        <v>5.3814161881933784E-3</v>
      </c>
      <c r="F174" s="11">
        <v>8.8236703098449661E-3</v>
      </c>
      <c r="G174" s="11">
        <v>3.8962001858175851E-3</v>
      </c>
      <c r="H174" s="11">
        <v>5.0724883310368438E-3</v>
      </c>
      <c r="I174" s="11">
        <v>6.199372169285274E-3</v>
      </c>
      <c r="J174" s="11">
        <v>9.7664527180224853E-3</v>
      </c>
      <c r="K174" s="11">
        <v>6.2340297415478434E-3</v>
      </c>
      <c r="L174" s="11">
        <v>7.4468186476915749E-3</v>
      </c>
      <c r="M174" s="11">
        <v>6.7857514976598469E-3</v>
      </c>
      <c r="N174" s="11">
        <v>5.5092638857322353E-3</v>
      </c>
      <c r="O174" s="11">
        <v>5.7026428229735278E-3</v>
      </c>
      <c r="P174" s="11">
        <v>8.5346907592356892E-3</v>
      </c>
      <c r="Q174" s="11">
        <v>7.2005906981896049E-3</v>
      </c>
      <c r="R174" s="11">
        <v>7.0606540541749982E-3</v>
      </c>
      <c r="S174" s="11">
        <v>7.0706806510401577E-3</v>
      </c>
      <c r="T174" s="11">
        <v>6.7698527531300347E-3</v>
      </c>
      <c r="U174" s="11">
        <v>8.4907412770129104E-3</v>
      </c>
      <c r="V174" s="11">
        <v>5.5048389631994037E-3</v>
      </c>
      <c r="W174" s="11">
        <v>3.5615910891451281E-3</v>
      </c>
      <c r="X174" s="11">
        <v>6.3998027283893606E-3</v>
      </c>
      <c r="Z174" s="11" t="s">
        <v>18</v>
      </c>
      <c r="AA174" s="11">
        <f t="shared" si="57"/>
        <v>5.4035501859154671E-3</v>
      </c>
      <c r="AB174" s="11">
        <f t="shared" si="58"/>
        <v>1.0852270914875931E-3</v>
      </c>
      <c r="AC174" s="11">
        <f t="shared" si="59"/>
        <v>3.5615910891451281E-3</v>
      </c>
      <c r="AD174" s="11">
        <f t="shared" si="60"/>
        <v>6.7857514976598469E-3</v>
      </c>
      <c r="AE174" s="11">
        <f t="shared" si="61"/>
        <v>7.7795828867198253E-3</v>
      </c>
      <c r="AF174" s="11">
        <f t="shared" si="62"/>
        <v>1.252334112983955E-3</v>
      </c>
      <c r="AG174" s="11">
        <f t="shared" si="63"/>
        <v>5.3814161881933784E-3</v>
      </c>
      <c r="AH174" s="11">
        <f t="shared" si="64"/>
        <v>9.7664527180224853E-3</v>
      </c>
      <c r="AI174" s="11">
        <f t="shared" si="65"/>
        <v>3.4054409035812769E-4</v>
      </c>
      <c r="AJ174" s="11">
        <f t="shared" si="66"/>
        <v>3.9979611381357039E-4</v>
      </c>
      <c r="AK174" s="11">
        <f t="shared" si="67"/>
        <v>0</v>
      </c>
      <c r="AL174" s="11">
        <f t="shared" si="68"/>
        <v>8.3828955803666764E-4</v>
      </c>
    </row>
    <row r="175" spans="1:38" s="11" customFormat="1" x14ac:dyDescent="0.35">
      <c r="A175" s="11" t="s">
        <v>19</v>
      </c>
      <c r="B175" s="11">
        <v>7.9151420915208978E-2</v>
      </c>
      <c r="C175" s="11">
        <v>8.6455010609013644E-2</v>
      </c>
      <c r="D175" s="11">
        <v>0.29977592137748055</v>
      </c>
      <c r="E175" s="11">
        <v>0.2894426111185554</v>
      </c>
      <c r="F175" s="11">
        <v>0.27015628577922224</v>
      </c>
      <c r="G175" s="11">
        <v>0.69286788626382234</v>
      </c>
      <c r="H175" s="11">
        <v>0.6919333194284869</v>
      </c>
      <c r="I175" s="11">
        <v>0.70856814792641243</v>
      </c>
      <c r="J175" s="11">
        <v>0.12637535206301836</v>
      </c>
      <c r="K175" s="11">
        <v>0.23891213608225326</v>
      </c>
      <c r="L175" s="11">
        <v>0.20886954036540098</v>
      </c>
      <c r="M175" s="11">
        <v>0.69020423781073503</v>
      </c>
      <c r="N175" s="11">
        <v>0.69563160102843558</v>
      </c>
      <c r="O175" s="11">
        <v>0.682073971319346</v>
      </c>
      <c r="P175" s="11">
        <v>9.2347491731861991E-2</v>
      </c>
      <c r="Q175" s="11">
        <v>9.9170221091340841E-2</v>
      </c>
      <c r="R175" s="11">
        <v>0.13460015154983071</v>
      </c>
      <c r="S175" s="11">
        <v>0.35014139241009207</v>
      </c>
      <c r="T175" s="11">
        <v>0.26210557949655461</v>
      </c>
      <c r="U175" s="11">
        <v>0.25670545016004109</v>
      </c>
      <c r="V175" s="11">
        <v>0.65662042879134119</v>
      </c>
      <c r="W175" s="11">
        <v>0.66340330669470493</v>
      </c>
      <c r="X175" s="11">
        <v>0.66807060841999577</v>
      </c>
      <c r="Z175" s="11" t="s">
        <v>19</v>
      </c>
      <c r="AA175" s="11">
        <f t="shared" si="57"/>
        <v>0.68326372307591998</v>
      </c>
      <c r="AB175" s="11">
        <f t="shared" si="58"/>
        <v>1.712234807810855E-2</v>
      </c>
      <c r="AC175" s="11">
        <f t="shared" si="59"/>
        <v>0.65662042879134119</v>
      </c>
      <c r="AD175" s="11">
        <f t="shared" si="60"/>
        <v>0.70856814792641243</v>
      </c>
      <c r="AE175" s="11">
        <f t="shared" si="61"/>
        <v>0.1995863260535625</v>
      </c>
      <c r="AF175" s="11">
        <f t="shared" si="62"/>
        <v>9.3246107450996943E-2</v>
      </c>
      <c r="AG175" s="11">
        <f t="shared" si="63"/>
        <v>7.9151420915208978E-2</v>
      </c>
      <c r="AH175" s="11">
        <f t="shared" si="64"/>
        <v>0.35014139241009207</v>
      </c>
      <c r="AI175" s="11">
        <f t="shared" si="65"/>
        <v>1.2425402888677822E-3</v>
      </c>
      <c r="AJ175" s="11">
        <f t="shared" si="66"/>
        <v>4.526869736315069E-4</v>
      </c>
      <c r="AK175" s="11">
        <f t="shared" si="67"/>
        <v>7.2977537948938664E-4</v>
      </c>
      <c r="AL175" s="11">
        <f t="shared" si="68"/>
        <v>1.8008225842981421E-3</v>
      </c>
    </row>
    <row r="176" spans="1:38" s="11" customFormat="1" x14ac:dyDescent="0.35">
      <c r="A176" s="11" t="s">
        <v>20</v>
      </c>
      <c r="B176" s="11">
        <v>1.7845433131482478</v>
      </c>
      <c r="C176" s="11">
        <v>1.773640230804427</v>
      </c>
      <c r="D176" s="11">
        <v>1.6009091561331046</v>
      </c>
      <c r="E176" s="11">
        <v>1.465291067461719</v>
      </c>
      <c r="F176" s="11">
        <v>1.6167325658466345</v>
      </c>
      <c r="G176" s="11">
        <v>1.2369524175817825</v>
      </c>
      <c r="H176" s="11">
        <v>1.2309964084280633</v>
      </c>
      <c r="I176" s="11">
        <v>1.2171176581971221</v>
      </c>
      <c r="J176" s="11">
        <v>1.7638113186458362</v>
      </c>
      <c r="K176" s="11">
        <v>1.2404445400536344</v>
      </c>
      <c r="L176" s="11">
        <v>1.7265056121574394</v>
      </c>
      <c r="M176" s="11">
        <v>1.2435120675804288</v>
      </c>
      <c r="N176" s="11">
        <v>1.2406223728546344</v>
      </c>
      <c r="O176" s="11">
        <v>1.2413808266573012</v>
      </c>
      <c r="P176" s="11">
        <v>1.7968422241481423</v>
      </c>
      <c r="Q176" s="11">
        <v>1.6759575172459868</v>
      </c>
      <c r="R176" s="11">
        <v>1.7007025062158194</v>
      </c>
      <c r="S176" s="11">
        <v>1.5496023540048334</v>
      </c>
      <c r="T176" s="11">
        <v>1.5874895517659615</v>
      </c>
      <c r="U176" s="11">
        <v>1.5788863081440663</v>
      </c>
      <c r="V176" s="11">
        <v>1.2773909874173968</v>
      </c>
      <c r="W176" s="11">
        <v>1.2489782717089752</v>
      </c>
      <c r="X176" s="11">
        <v>1.2416571201867102</v>
      </c>
      <c r="Z176" s="11" t="s">
        <v>20</v>
      </c>
      <c r="AA176" s="11">
        <f t="shared" si="57"/>
        <v>1.2420675700680459</v>
      </c>
      <c r="AB176" s="11">
        <f t="shared" si="58"/>
        <v>1.6091730684795053E-2</v>
      </c>
      <c r="AC176" s="11">
        <f t="shared" si="59"/>
        <v>1.2171176581971221</v>
      </c>
      <c r="AD176" s="11">
        <f t="shared" si="60"/>
        <v>1.2773909874173968</v>
      </c>
      <c r="AE176" s="11">
        <f t="shared" si="61"/>
        <v>1.6329541618411323</v>
      </c>
      <c r="AF176" s="11">
        <f t="shared" si="62"/>
        <v>0.15123805999110262</v>
      </c>
      <c r="AG176" s="11">
        <f t="shared" si="63"/>
        <v>1.2404445400536344</v>
      </c>
      <c r="AH176" s="11">
        <f t="shared" si="64"/>
        <v>1.7968422241481423</v>
      </c>
      <c r="AI176" s="11">
        <f t="shared" si="65"/>
        <v>3.295221622954528E-4</v>
      </c>
      <c r="AJ176" s="11">
        <f t="shared" si="66"/>
        <v>7.3683395498535056E-4</v>
      </c>
      <c r="AK176" s="11">
        <f t="shared" si="67"/>
        <v>0</v>
      </c>
      <c r="AL176" s="11">
        <f t="shared" si="68"/>
        <v>1.6476108114772639E-3</v>
      </c>
    </row>
    <row r="177" spans="1:38" s="11" customFormat="1" x14ac:dyDescent="0.35">
      <c r="A177" s="11" t="s">
        <v>21</v>
      </c>
      <c r="B177" s="11">
        <v>5.4053758821185127E-2</v>
      </c>
      <c r="C177" s="11">
        <v>3.4200608219137507E-2</v>
      </c>
      <c r="D177" s="11">
        <v>7.5977354238700556E-2</v>
      </c>
      <c r="E177" s="11">
        <v>0</v>
      </c>
      <c r="F177" s="11">
        <v>4.2784525307222765E-2</v>
      </c>
      <c r="G177" s="11">
        <v>6.1369048341433086E-2</v>
      </c>
      <c r="H177" s="11">
        <v>6.6300342567849668E-2</v>
      </c>
      <c r="I177" s="11">
        <v>5.943512295789688E-2</v>
      </c>
      <c r="J177" s="11">
        <v>8.2990316197131264E-2</v>
      </c>
      <c r="K177" s="11">
        <v>3.9279059964727026E-2</v>
      </c>
      <c r="L177" s="11">
        <v>3.3197252732304783E-2</v>
      </c>
      <c r="M177" s="11">
        <v>5.0426226808852448E-2</v>
      </c>
      <c r="N177" s="11">
        <v>5.26854461125561E-2</v>
      </c>
      <c r="O177" s="11">
        <v>6.2713276108934402E-2</v>
      </c>
      <c r="P177" s="11">
        <v>3.6551942521016123E-2</v>
      </c>
      <c r="Q177" s="11">
        <v>0.16538617485243456</v>
      </c>
      <c r="R177" s="11">
        <v>0</v>
      </c>
      <c r="S177" s="11">
        <v>0</v>
      </c>
      <c r="T177" s="11">
        <v>0</v>
      </c>
      <c r="U177" s="11">
        <v>0</v>
      </c>
      <c r="V177" s="11">
        <v>5.0231485736329518E-2</v>
      </c>
      <c r="W177" s="11">
        <v>7.9932351522965739E-2</v>
      </c>
      <c r="X177" s="11">
        <v>7.5235667806620832E-2</v>
      </c>
      <c r="Z177" s="11" t="s">
        <v>21</v>
      </c>
      <c r="AA177" s="11">
        <f t="shared" si="57"/>
        <v>6.2036551995937633E-2</v>
      </c>
      <c r="AB177" s="11">
        <f t="shared" si="58"/>
        <v>1.0499580826253244E-2</v>
      </c>
      <c r="AC177" s="11">
        <f t="shared" si="59"/>
        <v>5.0231485736329518E-2</v>
      </c>
      <c r="AD177" s="11">
        <f t="shared" si="60"/>
        <v>7.9932351522965739E-2</v>
      </c>
      <c r="AE177" s="11">
        <f t="shared" si="61"/>
        <v>4.031578520384712E-2</v>
      </c>
      <c r="AF177" s="11">
        <f t="shared" si="62"/>
        <v>4.5708453142853385E-2</v>
      </c>
      <c r="AG177" s="11">
        <f t="shared" si="63"/>
        <v>0</v>
      </c>
      <c r="AH177" s="11">
        <f t="shared" si="64"/>
        <v>0.16538617485243456</v>
      </c>
      <c r="AI177" s="11">
        <f t="shared" si="65"/>
        <v>1.9774035687981901</v>
      </c>
      <c r="AJ177" s="11">
        <f t="shared" si="66"/>
        <v>2.0206315709081848E-2</v>
      </c>
      <c r="AK177" s="11">
        <f t="shared" si="67"/>
        <v>1.9509559960198199</v>
      </c>
      <c r="AL177" s="11">
        <f t="shared" si="68"/>
        <v>1.9979894319980485</v>
      </c>
    </row>
    <row r="178" spans="1:38" s="11" customFormat="1" x14ac:dyDescent="0.35">
      <c r="A178" s="11" t="s">
        <v>22</v>
      </c>
      <c r="B178" s="11">
        <v>0.76374342822744523</v>
      </c>
      <c r="C178" s="11">
        <v>0.77599748329217788</v>
      </c>
      <c r="D178" s="11">
        <v>0.53233582565572213</v>
      </c>
      <c r="E178" s="11">
        <v>0.59016276383136446</v>
      </c>
      <c r="F178" s="11">
        <v>0.46072517067577856</v>
      </c>
      <c r="G178" s="11">
        <v>0.2972830882511962</v>
      </c>
      <c r="H178" s="11">
        <v>0.30457359363080783</v>
      </c>
      <c r="I178" s="11">
        <v>0.32184940015982755</v>
      </c>
      <c r="J178" s="11">
        <v>0.61290806634798223</v>
      </c>
      <c r="K178" s="11">
        <v>0.54106603805344144</v>
      </c>
      <c r="L178" s="11">
        <v>0.60019036115904578</v>
      </c>
      <c r="M178" s="11">
        <v>0.32336641741418432</v>
      </c>
      <c r="N178" s="11">
        <v>0.30301161164026885</v>
      </c>
      <c r="O178" s="11">
        <v>0.31653793878213893</v>
      </c>
      <c r="P178" s="11">
        <v>0.67720118964797382</v>
      </c>
      <c r="Q178" s="11">
        <v>0.62280976930926812</v>
      </c>
      <c r="R178" s="11">
        <v>0.6641022904105961</v>
      </c>
      <c r="S178" s="11">
        <v>0.4632720705228352</v>
      </c>
      <c r="T178" s="11">
        <v>0.50051276288461466</v>
      </c>
      <c r="U178" s="11">
        <v>0.53027883841854662</v>
      </c>
      <c r="V178" s="11">
        <v>0.33372640348473498</v>
      </c>
      <c r="W178" s="11">
        <v>0.314119680684745</v>
      </c>
      <c r="X178" s="11">
        <v>0.31569535536298876</v>
      </c>
      <c r="Z178" s="11" t="s">
        <v>22</v>
      </c>
      <c r="AA178" s="11">
        <f t="shared" si="57"/>
        <v>0.31446260993454356</v>
      </c>
      <c r="AB178" s="11">
        <f t="shared" si="58"/>
        <v>1.1373952818052478E-2</v>
      </c>
      <c r="AC178" s="11">
        <f t="shared" si="59"/>
        <v>0.2972830882511962</v>
      </c>
      <c r="AD178" s="11">
        <f t="shared" si="60"/>
        <v>0.33372640348473498</v>
      </c>
      <c r="AE178" s="11">
        <f t="shared" si="61"/>
        <v>0.59537900417405643</v>
      </c>
      <c r="AF178" s="11">
        <f t="shared" si="62"/>
        <v>9.9708544640948374E-2</v>
      </c>
      <c r="AG178" s="11">
        <f t="shared" si="63"/>
        <v>0.46072517067577856</v>
      </c>
      <c r="AH178" s="11">
        <f t="shared" si="64"/>
        <v>0.77599748329217788</v>
      </c>
      <c r="AI178" s="11">
        <f t="shared" si="65"/>
        <v>0.98366879654241612</v>
      </c>
      <c r="AJ178" s="11">
        <f t="shared" si="66"/>
        <v>5.9676544810586245E-3</v>
      </c>
      <c r="AK178" s="11">
        <f t="shared" si="67"/>
        <v>0.97782740187577222</v>
      </c>
      <c r="AL178" s="11">
        <f t="shared" si="68"/>
        <v>0.99240403140046807</v>
      </c>
    </row>
    <row r="179" spans="1:38" s="11" customFormat="1" x14ac:dyDescent="0.35">
      <c r="A179" s="11" t="s">
        <v>23</v>
      </c>
      <c r="B179" s="11">
        <v>2.0466135293572593E-2</v>
      </c>
      <c r="C179" s="11">
        <v>1.9894704996578461E-2</v>
      </c>
      <c r="D179" s="11">
        <v>9.7018684190849341E-3</v>
      </c>
      <c r="E179" s="11">
        <v>1.4432193392080345E-2</v>
      </c>
      <c r="F179" s="11">
        <v>1.4252565232945508E-2</v>
      </c>
      <c r="G179" s="11">
        <v>1.2683238348772336E-3</v>
      </c>
      <c r="H179" s="11">
        <v>3.8606042294529303E-3</v>
      </c>
      <c r="I179" s="11">
        <v>1.0022160775339829E-3</v>
      </c>
      <c r="J179" s="11">
        <v>1.032414275987982E-2</v>
      </c>
      <c r="K179" s="11">
        <v>1.5085391449268265E-2</v>
      </c>
      <c r="L179" s="11">
        <v>1.388286201484914E-2</v>
      </c>
      <c r="M179" s="11">
        <v>2.5476612795752528E-3</v>
      </c>
      <c r="N179" s="11">
        <v>2.6306756410626598E-3</v>
      </c>
      <c r="O179" s="11">
        <v>0</v>
      </c>
      <c r="P179" s="11">
        <v>1.3690146297289991E-2</v>
      </c>
      <c r="Q179" s="11">
        <v>1.5495023559169221E-2</v>
      </c>
      <c r="R179" s="11">
        <v>9.1730800008535465E-3</v>
      </c>
      <c r="S179" s="11">
        <v>4.7964755691421957E-3</v>
      </c>
      <c r="T179" s="11">
        <v>5.7894100362310113E-3</v>
      </c>
      <c r="U179" s="11">
        <v>9.0406967688691931E-3</v>
      </c>
      <c r="V179" s="11">
        <v>1.1259041953057037E-3</v>
      </c>
      <c r="W179" s="11">
        <v>2.1762179817461256E-3</v>
      </c>
      <c r="X179" s="11">
        <v>1.7480076147701517E-3</v>
      </c>
      <c r="Z179" s="11" t="s">
        <v>23</v>
      </c>
      <c r="AA179" s="11">
        <f t="shared" si="57"/>
        <v>1.8177345393693379E-3</v>
      </c>
      <c r="AB179" s="11">
        <f t="shared" si="58"/>
        <v>1.131926766536426E-3</v>
      </c>
      <c r="AC179" s="11">
        <f t="shared" si="59"/>
        <v>0</v>
      </c>
      <c r="AD179" s="11">
        <f t="shared" si="60"/>
        <v>3.8606042294529303E-3</v>
      </c>
      <c r="AE179" s="11">
        <f t="shared" si="61"/>
        <v>1.2573192556415301E-2</v>
      </c>
      <c r="AF179" s="11">
        <f t="shared" si="62"/>
        <v>4.6725826917194749E-3</v>
      </c>
      <c r="AG179" s="11">
        <f t="shared" si="63"/>
        <v>4.7964755691421957E-3</v>
      </c>
      <c r="AH179" s="11">
        <f t="shared" si="64"/>
        <v>2.0466135293572593E-2</v>
      </c>
      <c r="AI179" s="11">
        <f t="shared" si="65"/>
        <v>8.9414745353212366E-3</v>
      </c>
      <c r="AJ179" s="11">
        <f t="shared" si="66"/>
        <v>1.5491123463730724E-3</v>
      </c>
      <c r="AK179" s="11">
        <f t="shared" si="67"/>
        <v>6.4554922402812603E-3</v>
      </c>
      <c r="AL179" s="11">
        <f t="shared" si="68"/>
        <v>1.0450974362858703E-2</v>
      </c>
    </row>
    <row r="180" spans="1:38" s="11" customFormat="1" x14ac:dyDescent="0.35">
      <c r="A180" s="11" t="s">
        <v>24</v>
      </c>
      <c r="B180" s="11">
        <v>0.25691619003666072</v>
      </c>
      <c r="C180" s="11">
        <v>0.25695988689495391</v>
      </c>
      <c r="D180" s="11">
        <v>0.46963109005055037</v>
      </c>
      <c r="E180" s="11">
        <v>0.47993832712280937</v>
      </c>
      <c r="F180" s="11">
        <v>0.56018557562473714</v>
      </c>
      <c r="G180" s="11">
        <v>0.70585391182040791</v>
      </c>
      <c r="H180" s="11">
        <v>0.69695076692754032</v>
      </c>
      <c r="I180" s="11">
        <v>0.68458791922192308</v>
      </c>
      <c r="J180" s="11">
        <v>0.39017929743914531</v>
      </c>
      <c r="K180" s="11">
        <v>0.68453070244698344</v>
      </c>
      <c r="L180" s="11">
        <v>0.40164057419853344</v>
      </c>
      <c r="M180" s="11">
        <v>0.68201465520623272</v>
      </c>
      <c r="N180" s="11">
        <v>0.69988800272085494</v>
      </c>
      <c r="O180" s="11">
        <v>0.69037802417506944</v>
      </c>
      <c r="P180" s="11">
        <v>0.34623783485422638</v>
      </c>
      <c r="Q180" s="11">
        <v>0.39143825053668141</v>
      </c>
      <c r="R180" s="11">
        <v>0.4078680430485192</v>
      </c>
      <c r="S180" s="11">
        <v>0.58165629286825493</v>
      </c>
      <c r="T180" s="11">
        <v>0.56564703760928636</v>
      </c>
      <c r="U180" s="11">
        <v>0.53454367512827383</v>
      </c>
      <c r="V180" s="11">
        <v>0.6730262413474255</v>
      </c>
      <c r="W180" s="11">
        <v>0.68754713637018527</v>
      </c>
      <c r="X180" s="11">
        <v>0.69007493881557724</v>
      </c>
      <c r="Z180" s="11" t="s">
        <v>24</v>
      </c>
      <c r="AA180" s="11">
        <f t="shared" si="57"/>
        <v>0.69003573295613529</v>
      </c>
      <c r="AB180" s="11">
        <f t="shared" si="58"/>
        <v>9.9042331720432409E-3</v>
      </c>
      <c r="AC180" s="11">
        <f t="shared" si="59"/>
        <v>0.6730262413474255</v>
      </c>
      <c r="AD180" s="11">
        <f t="shared" si="60"/>
        <v>0.70585391182040791</v>
      </c>
      <c r="AE180" s="11">
        <f t="shared" si="61"/>
        <v>0.45195519841854398</v>
      </c>
      <c r="AF180" s="11">
        <f t="shared" si="62"/>
        <v>0.12485779166535463</v>
      </c>
      <c r="AG180" s="11">
        <f t="shared" si="63"/>
        <v>0.25691619003666072</v>
      </c>
      <c r="AH180" s="11">
        <f t="shared" si="64"/>
        <v>0.68453070244698344</v>
      </c>
      <c r="AI180" s="11">
        <f t="shared" si="65"/>
        <v>1.7901913297586211E-2</v>
      </c>
      <c r="AJ180" s="11">
        <f t="shared" si="66"/>
        <v>6.3957797481293448E-3</v>
      </c>
      <c r="AK180" s="11">
        <f t="shared" si="67"/>
        <v>1.2704672606066839E-2</v>
      </c>
      <c r="AL180" s="11">
        <f t="shared" si="68"/>
        <v>2.89128166962371E-2</v>
      </c>
    </row>
    <row r="181" spans="1:38" s="11" customFormat="1" x14ac:dyDescent="0.35">
      <c r="A181" s="17" t="s">
        <v>412</v>
      </c>
      <c r="B181" s="17">
        <f>SUM(B173:B180)</f>
        <v>3</v>
      </c>
      <c r="C181" s="17">
        <f t="shared" ref="C181:X181" si="69">SUM(C173:C180)</f>
        <v>3</v>
      </c>
      <c r="D181" s="17">
        <f t="shared" si="69"/>
        <v>3</v>
      </c>
      <c r="E181" s="17">
        <f t="shared" si="69"/>
        <v>3</v>
      </c>
      <c r="F181" s="17">
        <f t="shared" si="69"/>
        <v>3.0000000000000009</v>
      </c>
      <c r="G181" s="17">
        <f t="shared" si="69"/>
        <v>3</v>
      </c>
      <c r="H181" s="17">
        <f t="shared" si="69"/>
        <v>3.0000000000000004</v>
      </c>
      <c r="I181" s="17">
        <f t="shared" si="69"/>
        <v>2.9999999999999996</v>
      </c>
      <c r="J181" s="17">
        <f t="shared" si="69"/>
        <v>2.9999999999999996</v>
      </c>
      <c r="K181" s="17">
        <f t="shared" si="69"/>
        <v>3</v>
      </c>
      <c r="L181" s="17">
        <f t="shared" si="69"/>
        <v>3.0000000000000004</v>
      </c>
      <c r="M181" s="17">
        <f t="shared" si="69"/>
        <v>3</v>
      </c>
      <c r="N181" s="17">
        <f t="shared" si="69"/>
        <v>3</v>
      </c>
      <c r="O181" s="17">
        <f t="shared" si="69"/>
        <v>2.9999999999999996</v>
      </c>
      <c r="P181" s="17">
        <f t="shared" si="69"/>
        <v>3</v>
      </c>
      <c r="Q181" s="17">
        <f t="shared" si="69"/>
        <v>3</v>
      </c>
      <c r="R181" s="17">
        <f t="shared" si="69"/>
        <v>3</v>
      </c>
      <c r="S181" s="17">
        <f t="shared" si="69"/>
        <v>2.9999999999999991</v>
      </c>
      <c r="T181" s="17">
        <f t="shared" si="69"/>
        <v>3</v>
      </c>
      <c r="U181" s="17">
        <f t="shared" si="69"/>
        <v>3</v>
      </c>
      <c r="V181" s="17">
        <f t="shared" si="69"/>
        <v>3</v>
      </c>
      <c r="W181" s="17">
        <f t="shared" si="69"/>
        <v>2.9999999999999991</v>
      </c>
      <c r="X181" s="17">
        <f t="shared" si="69"/>
        <v>3</v>
      </c>
    </row>
    <row r="182" spans="1:38" s="11" customFormat="1" x14ac:dyDescent="0.35">
      <c r="A182" s="11" t="s">
        <v>257</v>
      </c>
      <c r="B182" s="11">
        <f>B180/(B180+B178)</f>
        <v>0.25171583693456273</v>
      </c>
      <c r="C182" s="11">
        <f t="shared" ref="C182:E182" si="70">C180/(C180+C178)</f>
        <v>0.24876136645252142</v>
      </c>
      <c r="D182" s="11">
        <f t="shared" si="70"/>
        <v>0.46870917860547717</v>
      </c>
      <c r="E182" s="11">
        <f t="shared" si="70"/>
        <v>0.44849811964481251</v>
      </c>
      <c r="F182" s="11">
        <f t="shared" ref="F182:X182" si="71">F180/(F180+F178)</f>
        <v>0.54871160643052008</v>
      </c>
      <c r="G182" s="11">
        <f t="shared" si="71"/>
        <v>0.70364657247217866</v>
      </c>
      <c r="H182" s="11">
        <f t="shared" si="71"/>
        <v>0.69588997968955191</v>
      </c>
      <c r="I182" s="11">
        <f t="shared" si="71"/>
        <v>0.68020919538482738</v>
      </c>
      <c r="J182" s="11">
        <f t="shared" si="71"/>
        <v>0.38897837967575882</v>
      </c>
      <c r="K182" s="11">
        <f t="shared" si="71"/>
        <v>0.55852849459071008</v>
      </c>
      <c r="L182" s="11">
        <f t="shared" si="71"/>
        <v>0.40090654023892525</v>
      </c>
      <c r="M182" s="11">
        <f t="shared" si="71"/>
        <v>0.6783643274968717</v>
      </c>
      <c r="N182" s="11">
        <f t="shared" si="71"/>
        <v>0.69786446489632359</v>
      </c>
      <c r="O182" s="11">
        <f t="shared" si="71"/>
        <v>0.68563618968508588</v>
      </c>
      <c r="P182" s="11">
        <f t="shared" si="71"/>
        <v>0.33830822019185375</v>
      </c>
      <c r="Q182" s="11">
        <f t="shared" si="71"/>
        <v>0.38593937861089983</v>
      </c>
      <c r="R182" s="11">
        <f t="shared" si="71"/>
        <v>0.38048445028546601</v>
      </c>
      <c r="S182" s="11">
        <f t="shared" si="71"/>
        <v>0.55664705184249619</v>
      </c>
      <c r="T182" s="11">
        <f t="shared" si="71"/>
        <v>0.53054620643851802</v>
      </c>
      <c r="U182" s="11">
        <f t="shared" si="71"/>
        <v>0.50200260449768352</v>
      </c>
      <c r="V182" s="11">
        <f t="shared" si="71"/>
        <v>0.66851201712971742</v>
      </c>
      <c r="W182" s="11">
        <f t="shared" si="71"/>
        <v>0.68640302809639842</v>
      </c>
      <c r="X182" s="11">
        <f t="shared" si="71"/>
        <v>0.68611584852898855</v>
      </c>
      <c r="Z182" s="11" t="s">
        <v>257</v>
      </c>
      <c r="AA182" s="11">
        <f>AVERAGE(G182:I182,M182:O182,V182:X182)</f>
        <v>0.68696018037554929</v>
      </c>
      <c r="AB182" s="11">
        <f>STDEV(G182:I182,M182:O182,V182:X182)</f>
        <v>1.0837757473182658E-2</v>
      </c>
      <c r="AC182" s="11">
        <f>MIN(G182:I182,M182:O182,V182:X182)</f>
        <v>0.66851201712971742</v>
      </c>
      <c r="AD182" s="11">
        <f>MAX(G182:I182,M182:O182,V182:X182)</f>
        <v>0.70364657247217866</v>
      </c>
      <c r="AE182" s="11">
        <f>AVERAGE(B182:F182,J182:L182,P182:U182)</f>
        <v>0.4291955310314432</v>
      </c>
      <c r="AF182" s="11">
        <f>STDEV(B182:F182,J182:L182,P182:U182)</f>
        <v>0.10515165923977279</v>
      </c>
      <c r="AG182" s="11">
        <f>MIN(B182:F182,J182:L182,P182:U182)</f>
        <v>0.24876136645252142</v>
      </c>
      <c r="AH182" s="11">
        <f>MAX(B182:F182,J182:L182,P182:U182)</f>
        <v>0.55852849459071008</v>
      </c>
      <c r="AI182" s="11">
        <f>AVERAGE(B209:F209)</f>
        <v>1.7832839046768981E-2</v>
      </c>
      <c r="AJ182" s="11">
        <f>STDEV(B209:F209)</f>
        <v>6.1946815922443946E-3</v>
      </c>
      <c r="AK182" s="11">
        <f>MIN(B209:F209)</f>
        <v>1.2820126008145675E-2</v>
      </c>
      <c r="AL182" s="11">
        <f>MAX(B209:F209)</f>
        <v>2.8519527682530577E-2</v>
      </c>
    </row>
    <row r="183" spans="1:38" s="11" customFormat="1" x14ac:dyDescent="0.35">
      <c r="A183" s="11" t="s">
        <v>256</v>
      </c>
      <c r="B183" s="11">
        <f>B176/(B176+B175)</f>
        <v>0.95752983604636088</v>
      </c>
      <c r="C183" s="11">
        <f t="shared" ref="C183:E183" si="72">C176/(C176+C175)</f>
        <v>0.95352119145075676</v>
      </c>
      <c r="D183" s="11">
        <f t="shared" si="72"/>
        <v>0.84228006789525023</v>
      </c>
      <c r="E183" s="11">
        <f t="shared" si="72"/>
        <v>0.83505040414295884</v>
      </c>
      <c r="F183" s="11">
        <f t="shared" ref="F183:X183" si="73">F176/(F176+F175)</f>
        <v>0.85682448356910934</v>
      </c>
      <c r="G183" s="11">
        <f t="shared" si="73"/>
        <v>0.64096766684280093</v>
      </c>
      <c r="H183" s="11">
        <f t="shared" si="73"/>
        <v>0.64016713174444984</v>
      </c>
      <c r="I183" s="11">
        <f t="shared" si="73"/>
        <v>0.63204373960008453</v>
      </c>
      <c r="J183" s="11">
        <f t="shared" si="73"/>
        <v>0.93314133782584274</v>
      </c>
      <c r="K183" s="11">
        <f t="shared" si="73"/>
        <v>0.83850268164787878</v>
      </c>
      <c r="L183" s="11">
        <f t="shared" si="73"/>
        <v>0.89207800870382614</v>
      </c>
      <c r="M183" s="11">
        <f t="shared" si="73"/>
        <v>0.64306851222877992</v>
      </c>
      <c r="N183" s="11">
        <f t="shared" si="73"/>
        <v>0.64073328684595143</v>
      </c>
      <c r="O183" s="11">
        <f t="shared" si="73"/>
        <v>0.64539121374890396</v>
      </c>
      <c r="P183" s="11">
        <f t="shared" si="73"/>
        <v>0.95111793645941711</v>
      </c>
      <c r="Q183" s="11">
        <f t="shared" si="73"/>
        <v>0.94413347335542819</v>
      </c>
      <c r="R183" s="11">
        <f t="shared" si="73"/>
        <v>0.92666051510343428</v>
      </c>
      <c r="S183" s="11">
        <f t="shared" si="73"/>
        <v>0.81569019870661164</v>
      </c>
      <c r="T183" s="11">
        <f t="shared" si="73"/>
        <v>0.85829029549961899</v>
      </c>
      <c r="U183" s="11">
        <f t="shared" si="73"/>
        <v>0.86015112074963229</v>
      </c>
      <c r="V183" s="11">
        <f t="shared" si="73"/>
        <v>0.66048782169108344</v>
      </c>
      <c r="W183" s="11">
        <f t="shared" si="73"/>
        <v>0.65310097410137846</v>
      </c>
      <c r="X183" s="11">
        <f t="shared" si="73"/>
        <v>0.65017494462029679</v>
      </c>
      <c r="Z183" s="11" t="s">
        <v>256</v>
      </c>
      <c r="AA183" s="11">
        <f>AVERAGE(G183:I183,M183:O183,V183:X183)</f>
        <v>0.64512614349152542</v>
      </c>
      <c r="AB183" s="11">
        <f>STDEV(G183:I183,M183:O183,V183:X183)</f>
        <v>8.3793256626671225E-3</v>
      </c>
      <c r="AC183" s="11">
        <f>MIN(G183:I183,M183:O183,V183:X183)</f>
        <v>0.63204373960008453</v>
      </c>
      <c r="AD183" s="11">
        <f>MAX(G183:I183,M183:O183,V183:X183)</f>
        <v>0.66048782169108344</v>
      </c>
      <c r="AE183" s="11">
        <f>AVERAGE(B183:F183,J183:L183,P183:U183)</f>
        <v>0.89035511079686624</v>
      </c>
      <c r="AF183" s="11">
        <f>STDEV(B183:F183,J183:L183,P183:U183)</f>
        <v>5.1840304258665267E-2</v>
      </c>
      <c r="AG183" s="11">
        <f>MIN(B183:F183,J183:L183,P183:U183)</f>
        <v>0.81569019870661164</v>
      </c>
      <c r="AH183" s="11">
        <f>MAX(B183:F183,J183:L183,P183:U183)</f>
        <v>0.95752983604636088</v>
      </c>
      <c r="AI183" s="11">
        <f>AVERAGE(B210:F210)</f>
        <v>0.13034937974917696</v>
      </c>
      <c r="AJ183" s="11">
        <f>STDEV(B210:F210)</f>
        <v>0.29147007394409413</v>
      </c>
      <c r="AK183" s="11">
        <f>MIN(B210:F210)</f>
        <v>0</v>
      </c>
      <c r="AL183" s="11">
        <f>MAX(B210:F210)</f>
        <v>0.65174689874588476</v>
      </c>
    </row>
    <row r="184" spans="1:38" s="11" customFormat="1" x14ac:dyDescent="0.35">
      <c r="A184" s="11" t="s">
        <v>258</v>
      </c>
      <c r="B184" s="11">
        <f>B176/(B176+B175+B177)</f>
        <v>0.93054085025715272</v>
      </c>
      <c r="C184" s="11">
        <f t="shared" ref="C184:E184" si="74">C176/(C176+C175+C177)</f>
        <v>0.9363058210513665</v>
      </c>
      <c r="D184" s="11">
        <f t="shared" si="74"/>
        <v>0.80990518685395818</v>
      </c>
      <c r="E184" s="11">
        <f t="shared" si="74"/>
        <v>0.83505040414295884</v>
      </c>
      <c r="F184" s="11">
        <f t="shared" ref="F184:X184" si="75">F176/(F176+F175+F177)</f>
        <v>0.83782705673028635</v>
      </c>
      <c r="G184" s="11">
        <f t="shared" si="75"/>
        <v>0.62121285262155823</v>
      </c>
      <c r="H184" s="11">
        <f t="shared" si="75"/>
        <v>0.61883058512454103</v>
      </c>
      <c r="I184" s="11">
        <f t="shared" si="75"/>
        <v>0.61312015825671384</v>
      </c>
      <c r="J184" s="11">
        <f t="shared" si="75"/>
        <v>0.89389412624944364</v>
      </c>
      <c r="K184" s="11">
        <f t="shared" si="75"/>
        <v>0.81681506010039706</v>
      </c>
      <c r="L184" s="11">
        <f t="shared" si="75"/>
        <v>0.87703434608170694</v>
      </c>
      <c r="M184" s="11">
        <f t="shared" si="75"/>
        <v>0.62672517089869706</v>
      </c>
      <c r="N184" s="11">
        <f t="shared" si="75"/>
        <v>0.62376076434613714</v>
      </c>
      <c r="O184" s="11">
        <f t="shared" si="75"/>
        <v>0.62501297994573024</v>
      </c>
      <c r="P184" s="11">
        <f t="shared" si="75"/>
        <v>0.93306504343894925</v>
      </c>
      <c r="Q184" s="11">
        <f t="shared" si="75"/>
        <v>0.86366683889995666</v>
      </c>
      <c r="R184" s="11">
        <f t="shared" si="75"/>
        <v>0.92666051510343428</v>
      </c>
      <c r="S184" s="11">
        <f t="shared" si="75"/>
        <v>0.81569019870661164</v>
      </c>
      <c r="T184" s="11">
        <f t="shared" si="75"/>
        <v>0.85829029549961899</v>
      </c>
      <c r="U184" s="11">
        <f t="shared" si="75"/>
        <v>0.86015112074963229</v>
      </c>
      <c r="V184" s="11">
        <f t="shared" si="75"/>
        <v>0.64376744710298606</v>
      </c>
      <c r="W184" s="11">
        <f t="shared" si="75"/>
        <v>0.62689832809378632</v>
      </c>
      <c r="X184" s="11">
        <f t="shared" si="75"/>
        <v>0.62553149465138114</v>
      </c>
      <c r="Z184" s="1" t="s">
        <v>258</v>
      </c>
      <c r="AA184" s="1">
        <f>AVERAGE(G184:I184,M184:O184,V184:X184)</f>
        <v>0.62498442011572564</v>
      </c>
      <c r="AB184" s="1">
        <f>STDEV(G184:I184,M184:O184,V184:X184)</f>
        <v>8.3227693364043738E-3</v>
      </c>
      <c r="AC184" s="1">
        <f>MIN(G184:I184,M184:O184,V184:X184)</f>
        <v>0.61312015825671384</v>
      </c>
      <c r="AD184" s="1">
        <f>MAX(G184:I184,M184:O184,V184:X184)</f>
        <v>0.64376744710298606</v>
      </c>
      <c r="AE184" s="1">
        <f>AVERAGE(B184:F184,J184:L184,P184:U184)</f>
        <v>0.87106406170467665</v>
      </c>
      <c r="AF184" s="1">
        <f>STDEV(B184:F184,J184:L184,P184:U184)</f>
        <v>4.6222046204223807E-2</v>
      </c>
      <c r="AG184" s="1">
        <f>MIN(B184:F184,J184:L184,P184:U184)</f>
        <v>0.80990518685395818</v>
      </c>
      <c r="AH184" s="1">
        <f>MAX(B184:F184,J184:L184,P184:U184)</f>
        <v>0.9363058210513665</v>
      </c>
      <c r="AI184" s="1">
        <f>AVERAGE(B211:F211)</f>
        <v>1.6535449642594036E-4</v>
      </c>
      <c r="AJ184" s="1">
        <f>STDEV(B211:F211)</f>
        <v>3.6974389439364862E-4</v>
      </c>
      <c r="AK184" s="1">
        <f>MIN(B211:F211)</f>
        <v>0</v>
      </c>
      <c r="AL184" s="1">
        <f>MAX(B211:F211)</f>
        <v>8.2677248212970175E-4</v>
      </c>
    </row>
    <row r="187" spans="1:38" x14ac:dyDescent="0.35">
      <c r="A187" s="1" t="s">
        <v>1</v>
      </c>
      <c r="B187" s="1" t="s">
        <v>0</v>
      </c>
      <c r="C187" s="1" t="s">
        <v>0</v>
      </c>
      <c r="D187" s="1" t="s">
        <v>0</v>
      </c>
      <c r="E187" s="1" t="s">
        <v>0</v>
      </c>
      <c r="F187" s="1" t="s">
        <v>0</v>
      </c>
    </row>
    <row r="188" spans="1:38" x14ac:dyDescent="0.35">
      <c r="B188" s="1" t="s">
        <v>2</v>
      </c>
      <c r="C188" s="1" t="s">
        <v>3</v>
      </c>
      <c r="D188" s="1" t="s">
        <v>4</v>
      </c>
      <c r="E188" s="1" t="s">
        <v>5</v>
      </c>
      <c r="F188" s="1" t="s">
        <v>6</v>
      </c>
    </row>
    <row r="189" spans="1:38" x14ac:dyDescent="0.35">
      <c r="A189" s="1" t="s">
        <v>8</v>
      </c>
      <c r="B189" s="1">
        <v>0.1668</v>
      </c>
      <c r="C189" s="1">
        <v>7.1800000000000003E-2</v>
      </c>
      <c r="D189" s="1">
        <v>1.03E-2</v>
      </c>
      <c r="E189" s="1">
        <v>0.62019999999999997</v>
      </c>
      <c r="F189" s="1">
        <v>0.47099999999999997</v>
      </c>
    </row>
    <row r="190" spans="1:38" x14ac:dyDescent="0.35">
      <c r="A190" s="1" t="s">
        <v>9</v>
      </c>
      <c r="B190" s="10" t="s">
        <v>411</v>
      </c>
      <c r="C190" s="10" t="s">
        <v>411</v>
      </c>
      <c r="D190" s="10" t="s">
        <v>411</v>
      </c>
      <c r="E190" s="10" t="s">
        <v>411</v>
      </c>
      <c r="F190" s="10" t="s">
        <v>411</v>
      </c>
    </row>
    <row r="191" spans="1:38" x14ac:dyDescent="0.35">
      <c r="A191" s="1" t="s">
        <v>10</v>
      </c>
      <c r="B191" s="1">
        <v>1.6199999999999999E-2</v>
      </c>
      <c r="C191" s="1">
        <v>1.95E-2</v>
      </c>
      <c r="D191" s="1">
        <v>2.7099999999999999E-2</v>
      </c>
      <c r="E191" s="1">
        <v>4.0399999999999998E-2</v>
      </c>
      <c r="F191" s="1">
        <v>3.5299999999999998E-2</v>
      </c>
    </row>
    <row r="192" spans="1:38" x14ac:dyDescent="0.35">
      <c r="A192" s="1" t="s">
        <v>11</v>
      </c>
      <c r="B192" s="10" t="s">
        <v>411</v>
      </c>
      <c r="C192" s="1">
        <v>5.4399999999999997E-2</v>
      </c>
      <c r="D192" s="10" t="s">
        <v>411</v>
      </c>
      <c r="E192" s="10" t="s">
        <v>411</v>
      </c>
      <c r="F192" s="10" t="s">
        <v>411</v>
      </c>
    </row>
    <row r="193" spans="1:6" x14ac:dyDescent="0.35">
      <c r="A193" s="1" t="s">
        <v>422</v>
      </c>
      <c r="B193" s="10">
        <v>92.96</v>
      </c>
      <c r="C193" s="1">
        <v>92.65</v>
      </c>
      <c r="D193" s="10">
        <v>93</v>
      </c>
      <c r="E193" s="10">
        <v>92.82</v>
      </c>
      <c r="F193" s="10">
        <v>93.03</v>
      </c>
    </row>
    <row r="194" spans="1:6" x14ac:dyDescent="0.35">
      <c r="A194" s="1" t="s">
        <v>12</v>
      </c>
      <c r="B194" s="1">
        <v>69.066429149570453</v>
      </c>
      <c r="C194" s="1">
        <v>69.044602006059606</v>
      </c>
      <c r="D194" s="1">
        <v>69.382696427306016</v>
      </c>
      <c r="E194" s="1">
        <v>68.549822665245188</v>
      </c>
      <c r="F194" s="1">
        <v>68.650814782306028</v>
      </c>
    </row>
    <row r="195" spans="1:6" x14ac:dyDescent="0.35">
      <c r="A195" s="1" t="s">
        <v>13</v>
      </c>
      <c r="B195" s="1">
        <v>30.813266530842434</v>
      </c>
      <c r="C195" s="1">
        <v>30.522906834921688</v>
      </c>
      <c r="D195" s="1">
        <v>30.568685751780016</v>
      </c>
      <c r="E195" s="1">
        <v>31.138114734016174</v>
      </c>
      <c r="F195" s="1">
        <v>31.257240915016869</v>
      </c>
    </row>
    <row r="196" spans="1:6" x14ac:dyDescent="0.35">
      <c r="A196" s="1" t="s">
        <v>14</v>
      </c>
      <c r="B196" s="1">
        <v>0.19939999999999999</v>
      </c>
      <c r="C196" s="1">
        <v>0.3221</v>
      </c>
      <c r="D196" s="1">
        <v>0.28999999999999998</v>
      </c>
      <c r="E196" s="1">
        <v>0.30690000000000001</v>
      </c>
      <c r="F196" s="1">
        <v>0.26650000000000001</v>
      </c>
    </row>
    <row r="197" spans="1:6" x14ac:dyDescent="0.35">
      <c r="A197" s="1" t="s">
        <v>15</v>
      </c>
      <c r="B197" s="1">
        <v>0.26279999999999998</v>
      </c>
      <c r="C197" s="1">
        <v>0.2681</v>
      </c>
      <c r="D197" s="1">
        <v>0.22270000000000001</v>
      </c>
      <c r="E197" s="1">
        <v>0.51280000000000003</v>
      </c>
      <c r="F197" s="1">
        <v>0.31109999999999999</v>
      </c>
    </row>
    <row r="198" spans="1:6" x14ac:dyDescent="0.35">
      <c r="A198" s="15" t="s">
        <v>413</v>
      </c>
      <c r="B198" s="15">
        <v>100.5248956804129</v>
      </c>
      <c r="C198" s="15">
        <v>100.3325088409813</v>
      </c>
      <c r="D198" s="15">
        <v>100.50148217908604</v>
      </c>
      <c r="E198" s="15">
        <v>101.17403739926135</v>
      </c>
      <c r="F198" s="15">
        <v>101.01645569732288</v>
      </c>
    </row>
    <row r="199" spans="1:6" x14ac:dyDescent="0.35">
      <c r="A199" s="1" t="s">
        <v>316</v>
      </c>
    </row>
    <row r="200" spans="1:6" s="11" customFormat="1" x14ac:dyDescent="0.35">
      <c r="A200" s="11" t="s">
        <v>17</v>
      </c>
      <c r="B200" s="11">
        <v>6.3755039114032934E-3</v>
      </c>
      <c r="C200" s="11">
        <v>2.7504563850147905E-3</v>
      </c>
      <c r="D200" s="11">
        <v>3.9415944709453841E-4</v>
      </c>
      <c r="E200" s="11">
        <v>2.3456629203064659E-2</v>
      </c>
      <c r="F200" s="11">
        <v>1.7881452478249519E-2</v>
      </c>
    </row>
    <row r="201" spans="1:6" s="11" customFormat="1" x14ac:dyDescent="0.35">
      <c r="A201" s="11" t="s">
        <v>18</v>
      </c>
      <c r="B201" s="11">
        <v>0</v>
      </c>
      <c r="C201" s="11">
        <v>8.3828955803666764E-4</v>
      </c>
      <c r="D201" s="11">
        <v>0</v>
      </c>
      <c r="E201" s="11">
        <v>1.6496149487673834E-4</v>
      </c>
      <c r="F201" s="11">
        <v>6.9946939887723222E-4</v>
      </c>
    </row>
    <row r="202" spans="1:6" s="11" customFormat="1" x14ac:dyDescent="0.35">
      <c r="A202" s="11" t="s">
        <v>19</v>
      </c>
      <c r="B202" s="11">
        <v>7.2977537948938664E-4</v>
      </c>
      <c r="C202" s="11">
        <v>8.8038098203591911E-4</v>
      </c>
      <c r="D202" s="11">
        <v>1.2222491077621763E-3</v>
      </c>
      <c r="E202" s="11">
        <v>1.8008225842981421E-3</v>
      </c>
      <c r="F202" s="11">
        <v>1.5794733907532879E-3</v>
      </c>
    </row>
    <row r="203" spans="1:6" s="11" customFormat="1" x14ac:dyDescent="0.35">
      <c r="A203" s="11" t="s">
        <v>20</v>
      </c>
      <c r="B203" s="11">
        <v>0</v>
      </c>
      <c r="C203" s="11">
        <v>1.6476108114772639E-3</v>
      </c>
      <c r="D203" s="11">
        <v>0</v>
      </c>
      <c r="E203" s="11">
        <v>0</v>
      </c>
      <c r="F203" s="11">
        <v>0</v>
      </c>
    </row>
    <row r="204" spans="1:6" s="11" customFormat="1" x14ac:dyDescent="0.35">
      <c r="A204" s="11" t="s">
        <v>21</v>
      </c>
      <c r="B204" s="11">
        <v>1.9865192167977055</v>
      </c>
      <c r="C204" s="11">
        <v>1.9902945163203833</v>
      </c>
      <c r="D204" s="11">
        <v>1.9979894319980485</v>
      </c>
      <c r="E204" s="11">
        <v>1.9509559960198199</v>
      </c>
      <c r="F204" s="11">
        <v>1.9612586828549921</v>
      </c>
    </row>
    <row r="205" spans="1:6" s="11" customFormat="1" x14ac:dyDescent="0.35">
      <c r="A205" s="11" t="s">
        <v>22</v>
      </c>
      <c r="B205" s="11">
        <v>0.9849455100678175</v>
      </c>
      <c r="C205" s="11">
        <v>0.97782740187577222</v>
      </c>
      <c r="D205" s="11">
        <v>0.97828969031942403</v>
      </c>
      <c r="E205" s="11">
        <v>0.98487734904859847</v>
      </c>
      <c r="F205" s="11">
        <v>0.99240403140046807</v>
      </c>
    </row>
    <row r="206" spans="1:6" s="11" customFormat="1" x14ac:dyDescent="0.35">
      <c r="A206" s="11" t="s">
        <v>23</v>
      </c>
      <c r="B206" s="11">
        <v>6.4554922402812603E-3</v>
      </c>
      <c r="C206" s="11">
        <v>1.0450974362858703E-2</v>
      </c>
      <c r="D206" s="11">
        <v>9.3997965216043901E-3</v>
      </c>
      <c r="E206" s="11">
        <v>9.8314249531047931E-3</v>
      </c>
      <c r="F206" s="11">
        <v>8.5696845987570363E-3</v>
      </c>
    </row>
    <row r="207" spans="1:6" s="11" customFormat="1" x14ac:dyDescent="0.35">
      <c r="A207" s="11" t="s">
        <v>24</v>
      </c>
      <c r="B207" s="11">
        <v>1.4974501603302541E-2</v>
      </c>
      <c r="C207" s="11">
        <v>1.5310369704421239E-2</v>
      </c>
      <c r="D207" s="11">
        <v>1.2704672606066839E-2</v>
      </c>
      <c r="E207" s="11">
        <v>2.89128166962371E-2</v>
      </c>
      <c r="F207" s="11">
        <v>1.7607205877903334E-2</v>
      </c>
    </row>
    <row r="208" spans="1:6" s="11" customFormat="1" x14ac:dyDescent="0.35">
      <c r="A208" s="17" t="s">
        <v>412</v>
      </c>
      <c r="B208" s="17">
        <f>SUM(B200:B207)</f>
        <v>2.9999999999999996</v>
      </c>
      <c r="C208" s="17">
        <f t="shared" ref="C208:F208" si="76">SUM(C200:C207)</f>
        <v>3.0000000000000004</v>
      </c>
      <c r="D208" s="17">
        <f t="shared" si="76"/>
        <v>3.0000000000000004</v>
      </c>
      <c r="E208" s="17">
        <f t="shared" si="76"/>
        <v>3</v>
      </c>
      <c r="F208" s="17">
        <f t="shared" si="76"/>
        <v>3.0000000000000004</v>
      </c>
    </row>
    <row r="209" spans="1:6" s="11" customFormat="1" x14ac:dyDescent="0.35">
      <c r="A209" s="11" t="s">
        <v>257</v>
      </c>
      <c r="B209" s="11">
        <f>B207/(B207+B205)</f>
        <v>1.4975699484478114E-2</v>
      </c>
      <c r="C209" s="11">
        <f t="shared" ref="C209:F209" si="77">C207/(C207+C205)</f>
        <v>1.541615890820538E-2</v>
      </c>
      <c r="D209" s="11">
        <f t="shared" si="77"/>
        <v>1.2820126008145675E-2</v>
      </c>
      <c r="E209" s="11">
        <f t="shared" si="77"/>
        <v>2.8519527682530577E-2</v>
      </c>
      <c r="F209" s="11">
        <f t="shared" si="77"/>
        <v>1.743268315048516E-2</v>
      </c>
    </row>
    <row r="210" spans="1:6" s="11" customFormat="1" x14ac:dyDescent="0.35">
      <c r="A210" s="11" t="s">
        <v>256</v>
      </c>
      <c r="B210" s="11">
        <f>B203/(B203+B202)</f>
        <v>0</v>
      </c>
      <c r="C210" s="11">
        <f t="shared" ref="C210:F210" si="78">C203/(C203+C202)</f>
        <v>0.65174689874588476</v>
      </c>
      <c r="D210" s="11">
        <f t="shared" si="78"/>
        <v>0</v>
      </c>
      <c r="E210" s="11">
        <f t="shared" si="78"/>
        <v>0</v>
      </c>
      <c r="F210" s="11">
        <f t="shared" si="78"/>
        <v>0</v>
      </c>
    </row>
    <row r="211" spans="1:6" s="11" customFormat="1" x14ac:dyDescent="0.35">
      <c r="A211" s="11" t="s">
        <v>258</v>
      </c>
      <c r="B211" s="11">
        <f>B203/(B203+B202+B204)</f>
        <v>0</v>
      </c>
      <c r="C211" s="11">
        <f t="shared" ref="C211:F211" si="79">C203/(C203+C202+C204)</f>
        <v>8.2677248212970175E-4</v>
      </c>
      <c r="D211" s="11">
        <f t="shared" si="79"/>
        <v>0</v>
      </c>
      <c r="E211" s="11">
        <f t="shared" si="79"/>
        <v>0</v>
      </c>
      <c r="F211" s="11">
        <f t="shared" si="79"/>
        <v>0</v>
      </c>
    </row>
  </sheetData>
  <mergeCells count="3">
    <mergeCell ref="AD133:AG133"/>
    <mergeCell ref="AH133:AK133"/>
    <mergeCell ref="B1:Q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H51"/>
  <sheetViews>
    <sheetView zoomScale="90" zoomScaleNormal="90" workbookViewId="0">
      <selection activeCell="I11" sqref="I11"/>
    </sheetView>
  </sheetViews>
  <sheetFormatPr defaultColWidth="9.1796875" defaultRowHeight="14" x14ac:dyDescent="0.3"/>
  <cols>
    <col min="1" max="16384" width="9.1796875" style="2"/>
  </cols>
  <sheetData>
    <row r="1" spans="1:34" ht="20" x14ac:dyDescent="0.3">
      <c r="B1" s="35" t="s">
        <v>426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3" spans="1:34" x14ac:dyDescent="0.3">
      <c r="B3" s="1" t="s">
        <v>1</v>
      </c>
      <c r="C3" s="1" t="s">
        <v>277</v>
      </c>
      <c r="D3" s="1"/>
      <c r="E3" s="1"/>
      <c r="F3" s="1"/>
      <c r="L3" s="2" t="s">
        <v>38</v>
      </c>
      <c r="T3" s="2" t="s">
        <v>143</v>
      </c>
    </row>
    <row r="4" spans="1:34" x14ac:dyDescent="0.3">
      <c r="B4" s="1" t="s">
        <v>7</v>
      </c>
      <c r="C4" s="1" t="s">
        <v>25</v>
      </c>
      <c r="D4" s="1" t="s">
        <v>26</v>
      </c>
      <c r="E4" s="1" t="s">
        <v>27</v>
      </c>
      <c r="F4" s="1" t="s">
        <v>28</v>
      </c>
      <c r="I4" s="2" t="s">
        <v>278</v>
      </c>
      <c r="J4" s="2" t="s">
        <v>272</v>
      </c>
      <c r="L4" s="1"/>
      <c r="M4" s="1" t="s">
        <v>40</v>
      </c>
      <c r="N4" s="1" t="s">
        <v>41</v>
      </c>
      <c r="O4" s="1" t="s">
        <v>42</v>
      </c>
      <c r="P4" s="1" t="s">
        <v>44</v>
      </c>
      <c r="Q4" s="1" t="s">
        <v>45</v>
      </c>
      <c r="R4" s="1" t="s">
        <v>46</v>
      </c>
      <c r="T4" s="1"/>
      <c r="U4" s="1" t="s">
        <v>144</v>
      </c>
      <c r="V4" s="1" t="s">
        <v>145</v>
      </c>
      <c r="W4" s="1" t="s">
        <v>146</v>
      </c>
      <c r="Y4" s="1" t="s">
        <v>103</v>
      </c>
      <c r="Z4" s="1" t="s">
        <v>104</v>
      </c>
      <c r="AA4" s="1" t="s">
        <v>105</v>
      </c>
      <c r="AB4" s="1" t="s">
        <v>106</v>
      </c>
      <c r="AE4" s="2" t="s">
        <v>274</v>
      </c>
      <c r="AF4" s="2" t="s">
        <v>270</v>
      </c>
      <c r="AG4" s="2" t="s">
        <v>249</v>
      </c>
      <c r="AH4" s="2" t="s">
        <v>250</v>
      </c>
    </row>
    <row r="5" spans="1:34" x14ac:dyDescent="0.3">
      <c r="A5" s="2" t="s">
        <v>8</v>
      </c>
      <c r="B5" s="2">
        <v>41.91</v>
      </c>
      <c r="C5" s="2">
        <v>42.25</v>
      </c>
      <c r="D5" s="2">
        <v>42.52</v>
      </c>
      <c r="E5" s="2">
        <v>42.83</v>
      </c>
      <c r="F5" s="2">
        <v>42.71</v>
      </c>
      <c r="H5" s="2" t="s">
        <v>8</v>
      </c>
      <c r="I5" s="2">
        <f>AVERAGE(B5:F5)</f>
        <v>42.444000000000003</v>
      </c>
      <c r="J5" s="2">
        <f>STDEV(B5:F5)</f>
        <v>0.37024316333998769</v>
      </c>
      <c r="L5" s="1" t="s">
        <v>8</v>
      </c>
      <c r="M5" s="1">
        <v>41.228999999999999</v>
      </c>
      <c r="N5" s="1">
        <v>40.762</v>
      </c>
      <c r="O5" s="1">
        <v>41.932000000000002</v>
      </c>
      <c r="P5" s="1">
        <v>41.058999999999997</v>
      </c>
      <c r="Q5" s="1">
        <v>40.923000000000002</v>
      </c>
      <c r="R5" s="1">
        <v>41.595999999999997</v>
      </c>
      <c r="T5" s="1" t="s">
        <v>8</v>
      </c>
      <c r="U5" s="1">
        <v>41.767000000000003</v>
      </c>
      <c r="V5" s="1">
        <v>41.982999999999997</v>
      </c>
      <c r="W5" s="1">
        <v>42.098999999999997</v>
      </c>
      <c r="Y5" s="1">
        <v>39.003</v>
      </c>
      <c r="Z5" s="1">
        <v>38.924999999999997</v>
      </c>
      <c r="AA5" s="1">
        <v>40.869999999999997</v>
      </c>
      <c r="AB5" s="1">
        <v>40.100999999999999</v>
      </c>
      <c r="AD5" s="1" t="s">
        <v>8</v>
      </c>
      <c r="AE5" s="2">
        <f t="shared" ref="AE5:AE23" si="0">AVERAGE(M5:AB5)</f>
        <v>40.942230769230768</v>
      </c>
      <c r="AF5" s="2">
        <f t="shared" ref="AF5:AF23" si="1">STDEV(M5:AB5)</f>
        <v>1.0480165515428144</v>
      </c>
    </row>
    <row r="6" spans="1:34" x14ac:dyDescent="0.3">
      <c r="A6" s="2" t="s">
        <v>9</v>
      </c>
      <c r="B6" s="2" t="s">
        <v>411</v>
      </c>
      <c r="C6" s="2" t="s">
        <v>411</v>
      </c>
      <c r="D6" s="2" t="s">
        <v>411</v>
      </c>
      <c r="E6" s="2" t="s">
        <v>411</v>
      </c>
      <c r="F6" s="2" t="s">
        <v>411</v>
      </c>
      <c r="H6" s="2" t="s">
        <v>9</v>
      </c>
      <c r="I6" s="2" t="s">
        <v>411</v>
      </c>
      <c r="L6" s="1" t="s">
        <v>9</v>
      </c>
      <c r="M6" s="1">
        <v>2.8000000000000001E-2</v>
      </c>
      <c r="N6" s="2" t="s">
        <v>411</v>
      </c>
      <c r="O6" s="1">
        <v>1.7000000000000001E-2</v>
      </c>
      <c r="P6" s="2" t="s">
        <v>411</v>
      </c>
      <c r="Q6" s="2" t="s">
        <v>411</v>
      </c>
      <c r="R6" s="2" t="s">
        <v>411</v>
      </c>
      <c r="T6" s="1" t="s">
        <v>9</v>
      </c>
      <c r="U6" s="1">
        <v>2.1000000000000001E-2</v>
      </c>
      <c r="V6" s="2" t="s">
        <v>411</v>
      </c>
      <c r="W6" s="2" t="s">
        <v>411</v>
      </c>
      <c r="Y6" s="1">
        <v>1.7999999999999999E-2</v>
      </c>
      <c r="Z6" s="1">
        <v>5.2999999999999999E-2</v>
      </c>
      <c r="AA6" s="2" t="s">
        <v>411</v>
      </c>
      <c r="AB6" s="1">
        <v>8.0000000000000002E-3</v>
      </c>
      <c r="AD6" s="1" t="s">
        <v>9</v>
      </c>
      <c r="AE6" s="2">
        <f t="shared" si="0"/>
        <v>2.416666666666667E-2</v>
      </c>
      <c r="AF6" s="2">
        <f t="shared" si="1"/>
        <v>1.5535979745953148E-2</v>
      </c>
    </row>
    <row r="7" spans="1:34" x14ac:dyDescent="0.3">
      <c r="A7" s="2" t="s">
        <v>10</v>
      </c>
      <c r="B7" s="2">
        <v>0.38529999999999998</v>
      </c>
      <c r="C7" s="2">
        <v>0.32450000000000001</v>
      </c>
      <c r="D7" s="2">
        <v>0.32129999999999997</v>
      </c>
      <c r="E7" s="2">
        <v>0.34429999999999999</v>
      </c>
      <c r="F7" s="2">
        <v>0.34939999999999999</v>
      </c>
      <c r="H7" s="2" t="s">
        <v>10</v>
      </c>
      <c r="I7" s="2">
        <f t="shared" ref="I7:I25" si="2">AVERAGE(B7:F7)</f>
        <v>0.34495999999999999</v>
      </c>
      <c r="J7" s="2">
        <f t="shared" ref="J7:J25" si="3">STDEV(B7:F7)</f>
        <v>2.5621631485914391E-2</v>
      </c>
      <c r="L7" s="1" t="s">
        <v>10</v>
      </c>
      <c r="M7" s="1">
        <v>0.56899999999999995</v>
      </c>
      <c r="N7" s="1">
        <v>0.46100000000000002</v>
      </c>
      <c r="O7" s="1">
        <v>0.45500000000000002</v>
      </c>
      <c r="P7" s="1">
        <v>0.47099999999999997</v>
      </c>
      <c r="Q7" s="1">
        <v>0.36499999999999999</v>
      </c>
      <c r="R7" s="1">
        <v>0.33300000000000002</v>
      </c>
      <c r="T7" s="1" t="s">
        <v>10</v>
      </c>
      <c r="U7" s="1">
        <v>0.439</v>
      </c>
      <c r="V7" s="1">
        <v>0.441</v>
      </c>
      <c r="W7" s="1">
        <v>0.45</v>
      </c>
      <c r="Y7" s="1">
        <v>3.0739999999999998</v>
      </c>
      <c r="Z7" s="1">
        <v>2.5419999999999998</v>
      </c>
      <c r="AA7" s="1">
        <v>0.83299999999999996</v>
      </c>
      <c r="AB7" s="1">
        <v>2.327</v>
      </c>
      <c r="AD7" s="1" t="s">
        <v>10</v>
      </c>
      <c r="AE7" s="2">
        <f t="shared" si="0"/>
        <v>0.98153846153846147</v>
      </c>
      <c r="AF7" s="2">
        <f t="shared" si="1"/>
        <v>0.97016283988691077</v>
      </c>
    </row>
    <row r="8" spans="1:34" x14ac:dyDescent="0.3">
      <c r="A8" s="2" t="s">
        <v>13</v>
      </c>
      <c r="B8" s="2">
        <v>2.11</v>
      </c>
      <c r="C8" s="2">
        <v>2.14</v>
      </c>
      <c r="D8" s="2">
        <v>2.2799999999999998</v>
      </c>
      <c r="E8" s="2">
        <v>2.78</v>
      </c>
      <c r="F8" s="2">
        <v>2.14</v>
      </c>
      <c r="H8" s="2" t="s">
        <v>13</v>
      </c>
      <c r="I8" s="2">
        <f t="shared" si="2"/>
        <v>2.29</v>
      </c>
      <c r="J8" s="2">
        <f t="shared" si="3"/>
        <v>0.28178005607210843</v>
      </c>
      <c r="L8" s="1" t="s">
        <v>13</v>
      </c>
      <c r="M8" s="1">
        <v>2.6880000000000002</v>
      </c>
      <c r="N8" s="1">
        <v>2.6619999999999999</v>
      </c>
      <c r="O8" s="1">
        <v>2.5880000000000001</v>
      </c>
      <c r="P8" s="1">
        <v>2.3839999999999999</v>
      </c>
      <c r="Q8" s="1">
        <v>2.1720000000000002</v>
      </c>
      <c r="R8" s="1">
        <v>2.254</v>
      </c>
      <c r="T8" s="1" t="s">
        <v>13</v>
      </c>
      <c r="U8" s="1">
        <v>2.2839999999999998</v>
      </c>
      <c r="V8" s="1">
        <v>2.0670000000000002</v>
      </c>
      <c r="W8" s="1">
        <v>2.0070000000000001</v>
      </c>
      <c r="Y8" s="1">
        <v>1.833</v>
      </c>
      <c r="Z8" s="1">
        <v>1.784</v>
      </c>
      <c r="AA8" s="1">
        <v>1.593</v>
      </c>
      <c r="AB8" s="1">
        <v>1.821</v>
      </c>
      <c r="AD8" s="1" t="s">
        <v>13</v>
      </c>
      <c r="AE8" s="2">
        <f t="shared" si="0"/>
        <v>2.1643846153846154</v>
      </c>
      <c r="AF8" s="2">
        <f t="shared" si="1"/>
        <v>0.35414534174110457</v>
      </c>
      <c r="AG8" s="2">
        <f t="shared" ref="AG8:AG15" si="4">MIN(M8:AB8)</f>
        <v>1.593</v>
      </c>
      <c r="AH8" s="2">
        <f t="shared" ref="AH8:AH15" si="5">MAX(M8:AB8)</f>
        <v>2.6880000000000002</v>
      </c>
    </row>
    <row r="9" spans="1:34" x14ac:dyDescent="0.3">
      <c r="A9" s="2" t="s">
        <v>14</v>
      </c>
      <c r="B9" s="2">
        <v>4.6399999999999997E-2</v>
      </c>
      <c r="C9" s="2">
        <v>7.4000000000000003E-3</v>
      </c>
      <c r="D9" s="2">
        <v>3.5299999999999998E-2</v>
      </c>
      <c r="E9" s="2">
        <v>0</v>
      </c>
      <c r="F9" s="2">
        <v>3.0200000000000001E-2</v>
      </c>
      <c r="H9" s="2" t="s">
        <v>14</v>
      </c>
      <c r="I9" s="2">
        <f t="shared" si="2"/>
        <v>2.3859999999999999E-2</v>
      </c>
      <c r="J9" s="2">
        <f t="shared" si="3"/>
        <v>1.9489433034339403E-2</v>
      </c>
      <c r="L9" s="1" t="s">
        <v>14</v>
      </c>
      <c r="M9" s="1">
        <v>2.1000000000000001E-2</v>
      </c>
      <c r="N9" s="1">
        <v>5.0999999999999997E-2</v>
      </c>
      <c r="O9" s="2" t="s">
        <v>411</v>
      </c>
      <c r="P9" s="1">
        <v>1.6E-2</v>
      </c>
      <c r="Q9" s="1">
        <v>7.4999999999999997E-2</v>
      </c>
      <c r="R9" s="1">
        <v>7.0000000000000001E-3</v>
      </c>
      <c r="T9" s="1" t="s">
        <v>14</v>
      </c>
      <c r="U9" s="2" t="s">
        <v>411</v>
      </c>
      <c r="V9" s="1">
        <v>3.4000000000000002E-2</v>
      </c>
      <c r="W9" s="1">
        <v>0</v>
      </c>
      <c r="Y9" s="1">
        <v>0</v>
      </c>
      <c r="Z9" s="1">
        <v>2.7E-2</v>
      </c>
      <c r="AA9" s="1">
        <v>1.2999999999999999E-2</v>
      </c>
      <c r="AB9" s="1">
        <v>0</v>
      </c>
      <c r="AD9" s="1" t="s">
        <v>14</v>
      </c>
      <c r="AE9" s="2">
        <f t="shared" si="0"/>
        <v>2.2181818181818181E-2</v>
      </c>
      <c r="AF9" s="2">
        <f t="shared" si="1"/>
        <v>2.3693113690767549E-2</v>
      </c>
    </row>
    <row r="10" spans="1:34" x14ac:dyDescent="0.3">
      <c r="A10" s="2" t="s">
        <v>15</v>
      </c>
      <c r="B10" s="2">
        <v>36.61</v>
      </c>
      <c r="C10" s="2">
        <v>37.18</v>
      </c>
      <c r="D10" s="2">
        <v>37.39</v>
      </c>
      <c r="E10" s="2">
        <v>37.659999999999997</v>
      </c>
      <c r="F10" s="2">
        <v>37.31</v>
      </c>
      <c r="H10" s="2" t="s">
        <v>15</v>
      </c>
      <c r="I10" s="2">
        <f t="shared" si="2"/>
        <v>37.229999999999997</v>
      </c>
      <c r="J10" s="2">
        <f t="shared" si="3"/>
        <v>0.38852284360124772</v>
      </c>
      <c r="L10" s="1" t="s">
        <v>15</v>
      </c>
      <c r="M10" s="1">
        <v>38.250999999999998</v>
      </c>
      <c r="N10" s="1">
        <v>40.161000000000001</v>
      </c>
      <c r="O10" s="1">
        <v>39.213999999999999</v>
      </c>
      <c r="P10" s="1">
        <v>39.82</v>
      </c>
      <c r="Q10" s="1">
        <v>40.139000000000003</v>
      </c>
      <c r="R10" s="1">
        <v>39.354999999999997</v>
      </c>
      <c r="T10" s="1" t="s">
        <v>15</v>
      </c>
      <c r="U10" s="1">
        <v>39.369999999999997</v>
      </c>
      <c r="V10" s="1">
        <v>38.68</v>
      </c>
      <c r="W10" s="1">
        <v>38.654000000000003</v>
      </c>
      <c r="Y10" s="1">
        <v>39.479999999999997</v>
      </c>
      <c r="Z10" s="1">
        <v>39.454000000000001</v>
      </c>
      <c r="AA10" s="1">
        <v>40.116</v>
      </c>
      <c r="AB10" s="1">
        <v>38.722000000000001</v>
      </c>
      <c r="AD10" s="1" t="s">
        <v>15</v>
      </c>
      <c r="AE10" s="2">
        <f t="shared" si="0"/>
        <v>39.33969230769231</v>
      </c>
      <c r="AF10" s="2">
        <f t="shared" si="1"/>
        <v>0.62374238600768872</v>
      </c>
      <c r="AG10" s="2">
        <f t="shared" si="4"/>
        <v>38.250999999999998</v>
      </c>
      <c r="AH10" s="2">
        <f t="shared" si="5"/>
        <v>40.161000000000001</v>
      </c>
    </row>
    <row r="11" spans="1:34" x14ac:dyDescent="0.3">
      <c r="A11" s="2" t="s">
        <v>29</v>
      </c>
      <c r="B11" s="2">
        <v>6.93E-2</v>
      </c>
      <c r="C11" s="2">
        <v>6.7299999999999999E-2</v>
      </c>
      <c r="D11" s="2">
        <v>3.2500000000000001E-2</v>
      </c>
      <c r="E11" s="2">
        <v>3.56E-2</v>
      </c>
      <c r="F11" s="2">
        <v>4.7699999999999999E-2</v>
      </c>
      <c r="H11" s="2" t="s">
        <v>29</v>
      </c>
      <c r="I11" s="2">
        <f t="shared" si="2"/>
        <v>5.0480000000000004E-2</v>
      </c>
      <c r="J11" s="2">
        <f t="shared" si="3"/>
        <v>1.7244767322292295E-2</v>
      </c>
      <c r="L11" s="1" t="s">
        <v>29</v>
      </c>
      <c r="M11" s="1">
        <v>5.8999999999999997E-2</v>
      </c>
      <c r="N11" s="1">
        <v>5.8999999999999997E-2</v>
      </c>
      <c r="O11" s="1">
        <v>0.04</v>
      </c>
      <c r="P11" s="1">
        <v>5.6000000000000001E-2</v>
      </c>
      <c r="Q11" s="1">
        <v>9.8000000000000004E-2</v>
      </c>
      <c r="R11" s="1">
        <v>5.0999999999999997E-2</v>
      </c>
      <c r="T11" s="1" t="s">
        <v>29</v>
      </c>
      <c r="U11" s="1">
        <v>8.5000000000000006E-2</v>
      </c>
      <c r="V11" s="1">
        <v>0.10199999999999999</v>
      </c>
      <c r="W11" s="1">
        <v>0.128</v>
      </c>
      <c r="Y11" s="1">
        <v>5.2999999999999999E-2</v>
      </c>
      <c r="Z11" s="1">
        <v>3.4000000000000002E-2</v>
      </c>
      <c r="AA11" s="1">
        <v>5.8999999999999997E-2</v>
      </c>
      <c r="AB11" s="1">
        <v>3.2000000000000001E-2</v>
      </c>
      <c r="AD11" s="1" t="s">
        <v>29</v>
      </c>
      <c r="AE11" s="2">
        <f t="shared" si="0"/>
        <v>6.584615384615386E-2</v>
      </c>
      <c r="AF11" s="2">
        <f t="shared" si="1"/>
        <v>2.8898806647351779E-2</v>
      </c>
    </row>
    <row r="12" spans="1:34" x14ac:dyDescent="0.3">
      <c r="A12" s="2" t="s">
        <v>30</v>
      </c>
      <c r="B12" s="2">
        <v>9.4999999999999998E-3</v>
      </c>
      <c r="C12" s="2">
        <v>3.5900000000000001E-2</v>
      </c>
      <c r="D12" s="2" t="s">
        <v>411</v>
      </c>
      <c r="E12" s="2">
        <v>1.29E-2</v>
      </c>
      <c r="F12" s="2" t="s">
        <v>411</v>
      </c>
      <c r="H12" s="2" t="s">
        <v>30</v>
      </c>
      <c r="I12" s="2">
        <f t="shared" si="2"/>
        <v>1.9433333333333334E-2</v>
      </c>
      <c r="J12" s="2">
        <f t="shared" si="3"/>
        <v>1.4361522667646818E-2</v>
      </c>
      <c r="L12" s="1" t="s">
        <v>30</v>
      </c>
      <c r="M12" s="1">
        <v>1.9E-2</v>
      </c>
      <c r="N12" s="2" t="s">
        <v>411</v>
      </c>
      <c r="O12" s="2" t="s">
        <v>411</v>
      </c>
      <c r="P12" s="2" t="s">
        <v>411</v>
      </c>
      <c r="Q12" s="1">
        <v>3.7999999999999999E-2</v>
      </c>
      <c r="R12" s="2" t="s">
        <v>411</v>
      </c>
      <c r="T12" s="1" t="s">
        <v>30</v>
      </c>
      <c r="U12" s="1">
        <v>7.0000000000000001E-3</v>
      </c>
      <c r="V12" s="2" t="s">
        <v>411</v>
      </c>
      <c r="W12" s="2" t="s">
        <v>411</v>
      </c>
      <c r="Y12" s="1">
        <v>1.2999999999999999E-2</v>
      </c>
      <c r="Z12" s="2" t="s">
        <v>411</v>
      </c>
      <c r="AA12" s="2" t="s">
        <v>411</v>
      </c>
      <c r="AB12" s="1">
        <v>1.2999999999999999E-2</v>
      </c>
      <c r="AD12" s="1" t="s">
        <v>30</v>
      </c>
      <c r="AE12" s="2">
        <f t="shared" si="0"/>
        <v>1.7999999999999999E-2</v>
      </c>
      <c r="AF12" s="2">
        <f t="shared" si="1"/>
        <v>1.1958260743101398E-2</v>
      </c>
    </row>
    <row r="13" spans="1:34" x14ac:dyDescent="0.3">
      <c r="A13" s="2" t="s">
        <v>31</v>
      </c>
      <c r="B13" s="2">
        <v>12.076084805346477</v>
      </c>
      <c r="C13" s="2">
        <v>12.19929946395685</v>
      </c>
      <c r="D13" s="2">
        <v>12.278883023888577</v>
      </c>
      <c r="E13" s="2">
        <v>12.402486978855407</v>
      </c>
      <c r="F13" s="2">
        <v>12.29888544700602</v>
      </c>
      <c r="H13" s="2" t="s">
        <v>31</v>
      </c>
      <c r="I13" s="2">
        <f t="shared" si="2"/>
        <v>12.251127943810667</v>
      </c>
      <c r="J13" s="2">
        <f t="shared" si="3"/>
        <v>0.12174458172605795</v>
      </c>
      <c r="L13" s="1" t="s">
        <v>31</v>
      </c>
      <c r="M13" s="1">
        <v>13.8561865607388</v>
      </c>
      <c r="N13" s="1">
        <v>12.7841775131752</v>
      </c>
      <c r="O13" s="1">
        <v>12.8398285118608</v>
      </c>
      <c r="P13" s="1">
        <v>12.7627623987873</v>
      </c>
      <c r="Q13" s="1">
        <v>12.6803032020745</v>
      </c>
      <c r="R13" s="1">
        <v>12.8551675809264</v>
      </c>
      <c r="T13" s="1" t="s">
        <v>31</v>
      </c>
      <c r="U13" s="1">
        <v>12.542074483039</v>
      </c>
      <c r="V13" s="1">
        <v>12.359233954107458</v>
      </c>
      <c r="W13" s="1">
        <v>12.9897315659016</v>
      </c>
      <c r="Y13" s="1">
        <v>12.328851127492333</v>
      </c>
      <c r="Z13" s="1">
        <v>12.231619595672255</v>
      </c>
      <c r="AA13" s="1">
        <v>12.371310741441858</v>
      </c>
      <c r="AB13" s="1">
        <v>12.302849972247204</v>
      </c>
      <c r="AD13" s="1" t="s">
        <v>31</v>
      </c>
      <c r="AE13" s="2">
        <f t="shared" si="0"/>
        <v>12.68493055442036</v>
      </c>
      <c r="AF13" s="2">
        <f t="shared" si="1"/>
        <v>0.43173679801414605</v>
      </c>
    </row>
    <row r="14" spans="1:34" x14ac:dyDescent="0.3">
      <c r="A14" s="24" t="s">
        <v>16</v>
      </c>
      <c r="B14" s="24">
        <f>SUM(B5:B13)</f>
        <v>93.216584805346486</v>
      </c>
      <c r="C14" s="24">
        <f t="shared" ref="C14:F14" si="6">SUM(C5:C13)</f>
        <v>94.204399463956847</v>
      </c>
      <c r="D14" s="24">
        <f t="shared" si="6"/>
        <v>94.857983023888593</v>
      </c>
      <c r="E14" s="24">
        <f t="shared" si="6"/>
        <v>96.065286978855397</v>
      </c>
      <c r="F14" s="24">
        <f t="shared" si="6"/>
        <v>94.886185447006028</v>
      </c>
      <c r="H14" s="24" t="s">
        <v>16</v>
      </c>
      <c r="I14" s="24">
        <f t="shared" si="2"/>
        <v>94.64608794381067</v>
      </c>
      <c r="J14" s="24">
        <f t="shared" si="3"/>
        <v>1.0434606093653336</v>
      </c>
      <c r="L14" s="15" t="s">
        <v>16</v>
      </c>
      <c r="M14" s="15">
        <f t="shared" ref="M14:R14" si="7">SUM(M5:M13)</f>
        <v>96.72018656073881</v>
      </c>
      <c r="N14" s="15">
        <f t="shared" si="7"/>
        <v>96.9401775131752</v>
      </c>
      <c r="O14" s="15">
        <f t="shared" si="7"/>
        <v>97.085828511860811</v>
      </c>
      <c r="P14" s="15">
        <f t="shared" si="7"/>
        <v>96.5687623987873</v>
      </c>
      <c r="Q14" s="15">
        <f t="shared" si="7"/>
        <v>96.4903032020745</v>
      </c>
      <c r="R14" s="15">
        <f t="shared" si="7"/>
        <v>96.451167580926395</v>
      </c>
      <c r="T14" s="15" t="s">
        <v>16</v>
      </c>
      <c r="U14" s="15">
        <f>SUM(U5:U13)</f>
        <v>96.515074483039001</v>
      </c>
      <c r="V14" s="15">
        <f>SUM(V5:V13)</f>
        <v>95.666233954107454</v>
      </c>
      <c r="W14" s="15">
        <f>SUM(W5:W13)</f>
        <v>96.327731565901615</v>
      </c>
      <c r="Y14" s="15">
        <v>97.326851127492318</v>
      </c>
      <c r="Z14" s="15">
        <v>96.335619595672256</v>
      </c>
      <c r="AA14" s="15">
        <v>96.758310741441846</v>
      </c>
      <c r="AB14" s="15">
        <v>96.75084997224721</v>
      </c>
      <c r="AD14" s="1" t="s">
        <v>16</v>
      </c>
      <c r="AE14" s="2">
        <f t="shared" si="0"/>
        <v>96.610545939035745</v>
      </c>
      <c r="AF14" s="2">
        <f t="shared" si="1"/>
        <v>0.40816646675311924</v>
      </c>
      <c r="AG14" s="2">
        <f t="shared" si="4"/>
        <v>95.666233954107454</v>
      </c>
      <c r="AH14" s="2">
        <f t="shared" si="5"/>
        <v>97.326851127492318</v>
      </c>
    </row>
    <row r="15" spans="1:34" s="19" customFormat="1" x14ac:dyDescent="0.3">
      <c r="A15" s="19" t="s">
        <v>17</v>
      </c>
      <c r="B15" s="19">
        <v>4.1620535829377197</v>
      </c>
      <c r="C15" s="19">
        <v>4.1534403857993363</v>
      </c>
      <c r="D15" s="19">
        <v>4.1528912091928127</v>
      </c>
      <c r="E15" s="19">
        <v>4.1414789197795212</v>
      </c>
      <c r="F15" s="19">
        <v>4.1646640636397096</v>
      </c>
      <c r="H15" s="19" t="s">
        <v>17</v>
      </c>
      <c r="I15" s="19">
        <f t="shared" si="2"/>
        <v>4.1549056322698199</v>
      </c>
      <c r="J15" s="19">
        <f t="shared" si="3"/>
        <v>9.1214258397627115E-3</v>
      </c>
      <c r="L15" s="11" t="s">
        <v>17</v>
      </c>
      <c r="M15" s="11">
        <v>4.1703637531908777</v>
      </c>
      <c r="N15" s="11">
        <v>4.0128888783689032</v>
      </c>
      <c r="O15" s="11">
        <v>4.01</v>
      </c>
      <c r="P15" s="11">
        <v>4.1861540252651217</v>
      </c>
      <c r="Q15" s="11">
        <v>3.8910457392867301</v>
      </c>
      <c r="R15" s="11">
        <v>3.9043681451748542</v>
      </c>
      <c r="T15" s="11" t="s">
        <v>17</v>
      </c>
      <c r="U15" s="11">
        <v>4.1595670922069727</v>
      </c>
      <c r="V15" s="11">
        <v>4.0737847317847367</v>
      </c>
      <c r="W15" s="11">
        <v>4.2109344451986663</v>
      </c>
      <c r="Y15" s="11">
        <v>3.7939496677623836</v>
      </c>
      <c r="Z15" s="11">
        <v>3.816460885514017</v>
      </c>
      <c r="AA15" s="11">
        <v>3.9619143501216136</v>
      </c>
      <c r="AB15" s="11">
        <v>3.9089996832862397</v>
      </c>
      <c r="AD15" s="11" t="s">
        <v>17</v>
      </c>
      <c r="AE15" s="19">
        <f t="shared" si="0"/>
        <v>4.0077254920893166</v>
      </c>
      <c r="AF15" s="19">
        <f t="shared" si="1"/>
        <v>0.14302038240267301</v>
      </c>
      <c r="AG15" s="19">
        <f t="shared" si="4"/>
        <v>3.7939496677623836</v>
      </c>
      <c r="AH15" s="19">
        <f t="shared" si="5"/>
        <v>4.2109344451986663</v>
      </c>
    </row>
    <row r="16" spans="1:34" s="19" customFormat="1" x14ac:dyDescent="0.3">
      <c r="A16" s="19" t="s">
        <v>33</v>
      </c>
      <c r="B16" s="19">
        <v>4.510149752620609E-2</v>
      </c>
      <c r="C16" s="19">
        <v>3.7600871954026914E-2</v>
      </c>
      <c r="D16" s="19">
        <v>3.6988776909440239E-2</v>
      </c>
      <c r="E16" s="19">
        <v>3.9241567814050353E-2</v>
      </c>
      <c r="F16" s="19">
        <v>4.0158293696534071E-2</v>
      </c>
      <c r="H16" s="19" t="s">
        <v>33</v>
      </c>
      <c r="I16" s="19">
        <f t="shared" si="2"/>
        <v>3.9818201580051532E-2</v>
      </c>
      <c r="J16" s="19">
        <f t="shared" si="3"/>
        <v>3.2126149722441748E-3</v>
      </c>
      <c r="L16" s="11" t="s">
        <v>33</v>
      </c>
      <c r="M16" s="11">
        <v>6.7839923477253608E-2</v>
      </c>
      <c r="N16" s="11">
        <v>5.6254054406631705E-2</v>
      </c>
      <c r="O16" s="11">
        <v>5.6222478862368565E-2</v>
      </c>
      <c r="P16" s="11">
        <v>5.6601727991425939E-2</v>
      </c>
      <c r="Q16" s="11">
        <v>4.4172995939891997E-2</v>
      </c>
      <c r="R16" s="11">
        <v>3.970586334231558E-2</v>
      </c>
      <c r="T16" s="11" t="s">
        <v>33</v>
      </c>
      <c r="U16" s="11">
        <v>5.1532512653409114E-2</v>
      </c>
      <c r="V16" s="11">
        <v>5.0438846219240517E-2</v>
      </c>
      <c r="W16" s="11">
        <v>5.3054369931470342E-2</v>
      </c>
      <c r="Y16" s="11">
        <v>0.35245149911559653</v>
      </c>
      <c r="Z16" s="11">
        <v>0.2937715181553528</v>
      </c>
      <c r="AA16" s="11">
        <v>9.5180370985987486E-2</v>
      </c>
      <c r="AB16" s="11">
        <v>0.26736759078125083</v>
      </c>
      <c r="AD16" s="11" t="s">
        <v>33</v>
      </c>
      <c r="AE16" s="19">
        <f t="shared" si="0"/>
        <v>0.114199519374015</v>
      </c>
      <c r="AF16" s="19">
        <f t="shared" si="1"/>
        <v>0.11075586959157241</v>
      </c>
    </row>
    <row r="17" spans="1:32" s="19" customFormat="1" x14ac:dyDescent="0.3">
      <c r="A17" s="19" t="s">
        <v>18</v>
      </c>
      <c r="B17" s="19">
        <v>3.2115440743739522E-4</v>
      </c>
      <c r="C17" s="19">
        <v>0</v>
      </c>
      <c r="D17" s="19">
        <v>2.1301526220014806E-4</v>
      </c>
      <c r="E17" s="19">
        <v>0</v>
      </c>
      <c r="F17" s="19">
        <v>1.9066859953972152E-3</v>
      </c>
      <c r="H17" s="19" t="s">
        <v>18</v>
      </c>
      <c r="I17" s="19">
        <f t="shared" si="2"/>
        <v>4.8817113300695172E-4</v>
      </c>
      <c r="J17" s="19">
        <f t="shared" si="3"/>
        <v>8.0504842476773969E-4</v>
      </c>
      <c r="L17" s="11" t="s">
        <v>18</v>
      </c>
      <c r="M17" s="11">
        <v>2.1300244669691186E-3</v>
      </c>
      <c r="N17" s="11">
        <v>0</v>
      </c>
      <c r="O17" s="11">
        <v>1.3402968358791174E-3</v>
      </c>
      <c r="P17" s="11">
        <v>0</v>
      </c>
      <c r="Q17" s="11">
        <v>0</v>
      </c>
      <c r="R17" s="11">
        <v>0</v>
      </c>
      <c r="T17" s="11" t="s">
        <v>18</v>
      </c>
      <c r="U17" s="11">
        <v>1.5728581999032109E-3</v>
      </c>
      <c r="V17" s="11">
        <v>2.1892798840380341E-4</v>
      </c>
      <c r="W17" s="11">
        <v>0</v>
      </c>
      <c r="Y17" s="11">
        <v>1.3168050452411042E-3</v>
      </c>
      <c r="Z17" s="11">
        <v>3.908080390905613E-3</v>
      </c>
      <c r="AA17" s="11">
        <v>0</v>
      </c>
      <c r="AB17" s="11">
        <v>5.8648356196890745E-4</v>
      </c>
      <c r="AD17" s="11" t="s">
        <v>18</v>
      </c>
      <c r="AE17" s="19">
        <f t="shared" si="0"/>
        <v>8.5180588379006736E-4</v>
      </c>
      <c r="AF17" s="19">
        <f t="shared" si="1"/>
        <v>1.1822926396450096E-3</v>
      </c>
    </row>
    <row r="18" spans="1:32" s="19" customFormat="1" x14ac:dyDescent="0.3">
      <c r="A18" s="19" t="s">
        <v>34</v>
      </c>
      <c r="B18" s="19">
        <v>0.17524591087848726</v>
      </c>
      <c r="C18" s="19">
        <v>0.17594238429171222</v>
      </c>
      <c r="D18" s="19">
        <v>0.18623769032959175</v>
      </c>
      <c r="E18" s="19">
        <v>0.22481620279782721</v>
      </c>
      <c r="F18" s="19">
        <v>0.17451775151704316</v>
      </c>
      <c r="H18" s="19" t="s">
        <v>34</v>
      </c>
      <c r="I18" s="19">
        <f t="shared" si="2"/>
        <v>0.18735198796293231</v>
      </c>
      <c r="J18" s="19">
        <f t="shared" si="3"/>
        <v>2.1484080361215529E-2</v>
      </c>
      <c r="L18" s="11" t="s">
        <v>34</v>
      </c>
      <c r="M18" s="11">
        <v>0.22739234059067404</v>
      </c>
      <c r="N18" s="11">
        <v>0.14389887795157605</v>
      </c>
      <c r="O18" s="11">
        <v>0.13922671488193988</v>
      </c>
      <c r="P18" s="11">
        <v>0.2032771290933984</v>
      </c>
      <c r="Q18" s="11">
        <v>0.18650792760783774</v>
      </c>
      <c r="R18" s="11">
        <v>0.1906943414890411</v>
      </c>
      <c r="T18" s="11" t="s">
        <v>34</v>
      </c>
      <c r="U18" s="11">
        <v>0.19023323025712086</v>
      </c>
      <c r="V18" s="11">
        <v>0.1677414973196468</v>
      </c>
      <c r="W18" s="11">
        <v>0.16789180745913504</v>
      </c>
      <c r="Y18" s="11">
        <v>0.14911847326170483</v>
      </c>
      <c r="Z18" s="11">
        <v>0.1462859027187961</v>
      </c>
      <c r="AA18" s="11">
        <v>0.12914917974724785</v>
      </c>
      <c r="AB18" s="11">
        <v>0.14845533516178827</v>
      </c>
      <c r="AD18" s="11" t="s">
        <v>34</v>
      </c>
      <c r="AE18" s="19">
        <f t="shared" si="0"/>
        <v>0.16845175057999284</v>
      </c>
      <c r="AF18" s="19">
        <f t="shared" si="1"/>
        <v>2.922528124231168E-2</v>
      </c>
    </row>
    <row r="19" spans="1:32" s="19" customFormat="1" x14ac:dyDescent="0.3">
      <c r="A19" s="19" t="s">
        <v>23</v>
      </c>
      <c r="B19" s="19">
        <v>3.9031838368391949E-3</v>
      </c>
      <c r="C19" s="19">
        <v>6.162032829115855E-4</v>
      </c>
      <c r="D19" s="19">
        <v>2.9204045992127963E-3</v>
      </c>
      <c r="E19" s="19">
        <v>0</v>
      </c>
      <c r="F19" s="19">
        <v>2.4944130322339425E-3</v>
      </c>
      <c r="H19" s="19" t="s">
        <v>23</v>
      </c>
      <c r="I19" s="19">
        <f t="shared" si="2"/>
        <v>1.986840950239504E-3</v>
      </c>
      <c r="J19" s="19">
        <f t="shared" si="3"/>
        <v>1.6300095966567548E-3</v>
      </c>
      <c r="L19" s="11" t="s">
        <v>23</v>
      </c>
      <c r="M19" s="11">
        <v>1.7992911782227861E-3</v>
      </c>
      <c r="N19" s="11">
        <v>4.4723126085590348E-3</v>
      </c>
      <c r="O19" s="11">
        <v>0</v>
      </c>
      <c r="P19" s="11">
        <v>1.3817766148310109E-3</v>
      </c>
      <c r="Q19" s="11">
        <v>6.5228039757662002E-3</v>
      </c>
      <c r="R19" s="11">
        <v>5.9981527719110033E-4</v>
      </c>
      <c r="T19" s="11" t="s">
        <v>23</v>
      </c>
      <c r="U19" s="11">
        <v>0</v>
      </c>
      <c r="V19" s="11">
        <v>2.7945671144524596E-3</v>
      </c>
      <c r="W19" s="11">
        <v>0</v>
      </c>
      <c r="Y19" s="11">
        <v>0</v>
      </c>
      <c r="Z19" s="11">
        <v>2.2423684717089321E-3</v>
      </c>
      <c r="AA19" s="11">
        <v>1.0674678825772399E-3</v>
      </c>
      <c r="AB19" s="11">
        <v>0</v>
      </c>
      <c r="AD19" s="11" t="s">
        <v>23</v>
      </c>
      <c r="AE19" s="19">
        <f t="shared" si="0"/>
        <v>1.6061848556391356E-3</v>
      </c>
      <c r="AF19" s="19">
        <f t="shared" si="1"/>
        <v>2.0102779165899792E-3</v>
      </c>
    </row>
    <row r="20" spans="1:32" s="19" customFormat="1" x14ac:dyDescent="0.3">
      <c r="A20" s="19" t="s">
        <v>24</v>
      </c>
      <c r="B20" s="19">
        <v>5.4197485892300659</v>
      </c>
      <c r="C20" s="19">
        <v>5.4485389443999077</v>
      </c>
      <c r="D20" s="19">
        <v>5.4438001028898162</v>
      </c>
      <c r="E20" s="19">
        <v>5.4284657526539766</v>
      </c>
      <c r="F20" s="19">
        <v>5.4233178573867731</v>
      </c>
      <c r="H20" s="19" t="s">
        <v>24</v>
      </c>
      <c r="I20" s="19">
        <f t="shared" si="2"/>
        <v>5.4327742493121089</v>
      </c>
      <c r="J20" s="19">
        <f t="shared" si="3"/>
        <v>1.2725460410137742E-2</v>
      </c>
      <c r="L20" s="11" t="s">
        <v>24</v>
      </c>
      <c r="M20" s="11">
        <v>5.5153514278287501</v>
      </c>
      <c r="N20" s="11">
        <v>5.7349251592229935</v>
      </c>
      <c r="O20" s="11">
        <v>5.8155715781916566</v>
      </c>
      <c r="P20" s="11">
        <v>5.3318826936159107</v>
      </c>
      <c r="Q20" s="11">
        <v>6.1435302121511119</v>
      </c>
      <c r="R20" s="11">
        <v>5.9346865463717853</v>
      </c>
      <c r="T20" s="11" t="s">
        <v>24</v>
      </c>
      <c r="U20" s="11">
        <v>5.3994255627994168</v>
      </c>
      <c r="V20" s="11">
        <v>5.5950049934473114</v>
      </c>
      <c r="W20" s="11">
        <v>5.3162374019285741</v>
      </c>
      <c r="Y20" s="11">
        <v>5.7247971396274586</v>
      </c>
      <c r="Z20" s="11">
        <v>5.7665045702639093</v>
      </c>
      <c r="AA20" s="11">
        <v>5.7970557019743509</v>
      </c>
      <c r="AB20" s="11">
        <v>5.62674999155342</v>
      </c>
      <c r="AD20" s="11" t="s">
        <v>24</v>
      </c>
      <c r="AE20" s="19">
        <f t="shared" si="0"/>
        <v>5.6693633060751276</v>
      </c>
      <c r="AF20" s="19">
        <f t="shared" si="1"/>
        <v>0.24018096306846959</v>
      </c>
    </row>
    <row r="21" spans="1:32" s="19" customFormat="1" x14ac:dyDescent="0.3">
      <c r="A21" s="19" t="s">
        <v>35</v>
      </c>
      <c r="B21" s="19">
        <v>7.3742429203686524E-3</v>
      </c>
      <c r="C21" s="19">
        <v>7.089090676157689E-3</v>
      </c>
      <c r="D21" s="19">
        <v>3.4012210519346418E-3</v>
      </c>
      <c r="E21" s="19">
        <v>3.6885152023859178E-3</v>
      </c>
      <c r="F21" s="19">
        <v>4.983827270271678E-3</v>
      </c>
      <c r="H21" s="19" t="s">
        <v>35</v>
      </c>
      <c r="I21" s="19">
        <f t="shared" si="2"/>
        <v>5.3073794242237153E-3</v>
      </c>
      <c r="J21" s="19">
        <f t="shared" si="3"/>
        <v>1.8577719721675904E-3</v>
      </c>
      <c r="L21" s="11" t="s">
        <v>35</v>
      </c>
      <c r="M21" s="11">
        <v>6.3946583577918804E-3</v>
      </c>
      <c r="N21" s="11">
        <v>6.5448118691153736E-3</v>
      </c>
      <c r="O21" s="11">
        <v>4.4931491645020336E-3</v>
      </c>
      <c r="P21" s="11">
        <v>6.1177124767544883E-3</v>
      </c>
      <c r="Q21" s="11">
        <v>1.0781577740371783E-2</v>
      </c>
      <c r="R21" s="11">
        <v>5.5280611472405981E-3</v>
      </c>
      <c r="T21" s="11" t="s">
        <v>35</v>
      </c>
      <c r="U21" s="11">
        <v>9.0704320907569608E-3</v>
      </c>
      <c r="V21" s="11">
        <v>1.0605202804881819E-2</v>
      </c>
      <c r="W21" s="11">
        <v>1.3718633986114335E-2</v>
      </c>
      <c r="Y21" s="11">
        <v>5.5241265702592572E-3</v>
      </c>
      <c r="Z21" s="11">
        <v>3.5719495027098044E-3</v>
      </c>
      <c r="AA21" s="11">
        <v>6.1283936736142514E-3</v>
      </c>
      <c r="AB21" s="11">
        <v>3.3423706562992657E-3</v>
      </c>
      <c r="AD21" s="11" t="s">
        <v>35</v>
      </c>
      <c r="AE21" s="19">
        <f t="shared" si="0"/>
        <v>7.0631600031086051E-3</v>
      </c>
      <c r="AF21" s="19">
        <f t="shared" si="1"/>
        <v>3.0895434323031591E-3</v>
      </c>
    </row>
    <row r="22" spans="1:32" s="19" customFormat="1" x14ac:dyDescent="0.3">
      <c r="A22" s="19" t="s">
        <v>36</v>
      </c>
      <c r="B22" s="19">
        <v>1.8293391939286857E-3</v>
      </c>
      <c r="C22" s="19">
        <v>6.8431544872450088E-3</v>
      </c>
      <c r="D22" s="19">
        <v>8.332793179010369E-4</v>
      </c>
      <c r="E22" s="19">
        <v>2.418676131383855E-3</v>
      </c>
      <c r="F22" s="19">
        <v>1.8907366027780365E-4</v>
      </c>
      <c r="H22" s="19" t="s">
        <v>36</v>
      </c>
      <c r="I22" s="19">
        <f t="shared" si="2"/>
        <v>2.4227045581472779E-3</v>
      </c>
      <c r="J22" s="19">
        <f t="shared" si="3"/>
        <v>2.6176256341189055E-3</v>
      </c>
      <c r="L22" s="11" t="s">
        <v>36</v>
      </c>
      <c r="M22" s="11">
        <v>3.7265363749894196E-3</v>
      </c>
      <c r="N22" s="11">
        <v>0</v>
      </c>
      <c r="O22" s="11">
        <v>0</v>
      </c>
      <c r="P22" s="11">
        <v>0</v>
      </c>
      <c r="Q22" s="11">
        <v>7.5653019828127192E-3</v>
      </c>
      <c r="R22" s="11">
        <v>3.9230070312023835E-4</v>
      </c>
      <c r="T22" s="11" t="s">
        <v>36</v>
      </c>
      <c r="U22" s="11">
        <v>1.3517411011322639E-3</v>
      </c>
      <c r="V22" s="11">
        <v>3.7630087713163158E-4</v>
      </c>
      <c r="W22" s="11">
        <v>0</v>
      </c>
      <c r="Y22" s="11">
        <v>2.4519834363987219E-3</v>
      </c>
      <c r="Z22" s="11">
        <v>0</v>
      </c>
      <c r="AA22" s="11">
        <v>0</v>
      </c>
      <c r="AB22" s="11">
        <v>2.457165520398129E-3</v>
      </c>
      <c r="AD22" s="11" t="s">
        <v>36</v>
      </c>
      <c r="AE22" s="19">
        <f t="shared" si="0"/>
        <v>1.4093330766140864E-3</v>
      </c>
      <c r="AF22" s="19">
        <f t="shared" si="1"/>
        <v>2.2262188129513936E-3</v>
      </c>
    </row>
    <row r="23" spans="1:32" s="19" customFormat="1" x14ac:dyDescent="0.3">
      <c r="A23" s="19" t="s">
        <v>37</v>
      </c>
      <c r="B23" s="19">
        <v>8</v>
      </c>
      <c r="C23" s="19">
        <v>8</v>
      </c>
      <c r="D23" s="19">
        <v>8</v>
      </c>
      <c r="E23" s="19">
        <v>8</v>
      </c>
      <c r="F23" s="19">
        <v>8</v>
      </c>
      <c r="H23" s="19" t="s">
        <v>37</v>
      </c>
      <c r="I23" s="19">
        <f t="shared" si="2"/>
        <v>8</v>
      </c>
      <c r="J23" s="19">
        <f t="shared" si="3"/>
        <v>0</v>
      </c>
      <c r="L23" s="11" t="s">
        <v>37</v>
      </c>
      <c r="M23" s="11">
        <v>8</v>
      </c>
      <c r="N23" s="11">
        <v>8</v>
      </c>
      <c r="O23" s="11">
        <v>8</v>
      </c>
      <c r="P23" s="11">
        <v>8</v>
      </c>
      <c r="Q23" s="11">
        <v>8</v>
      </c>
      <c r="R23" s="11">
        <v>8</v>
      </c>
      <c r="T23" s="11" t="s">
        <v>37</v>
      </c>
      <c r="U23" s="11">
        <v>8</v>
      </c>
      <c r="V23" s="11">
        <v>8</v>
      </c>
      <c r="W23" s="11">
        <v>8</v>
      </c>
      <c r="Y23" s="11">
        <v>8</v>
      </c>
      <c r="Z23" s="11">
        <v>8</v>
      </c>
      <c r="AA23" s="11">
        <v>8</v>
      </c>
      <c r="AB23" s="11">
        <v>8</v>
      </c>
      <c r="AD23" s="11" t="s">
        <v>37</v>
      </c>
      <c r="AE23" s="19">
        <f t="shared" si="0"/>
        <v>8</v>
      </c>
      <c r="AF23" s="19">
        <f t="shared" si="1"/>
        <v>0</v>
      </c>
    </row>
    <row r="24" spans="1:32" s="19" customFormat="1" x14ac:dyDescent="0.3"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Y24" s="11"/>
      <c r="Z24" s="11"/>
      <c r="AA24" s="11"/>
      <c r="AB24" s="11"/>
      <c r="AD24" s="11"/>
    </row>
    <row r="25" spans="1:32" s="19" customFormat="1" x14ac:dyDescent="0.3">
      <c r="A25" s="19" t="s">
        <v>16</v>
      </c>
      <c r="B25" s="19">
        <v>17.816400866046358</v>
      </c>
      <c r="C25" s="19">
        <v>17.832290476043255</v>
      </c>
      <c r="D25" s="19">
        <v>17.830350353945526</v>
      </c>
      <c r="E25" s="19">
        <v>17.840109634379147</v>
      </c>
      <c r="F25" s="19">
        <v>17.814657314495292</v>
      </c>
      <c r="H25" s="19" t="s">
        <v>16</v>
      </c>
      <c r="I25" s="19">
        <f t="shared" si="2"/>
        <v>17.826761728981914</v>
      </c>
      <c r="J25" s="19">
        <f t="shared" si="3"/>
        <v>1.0902708178756906E-2</v>
      </c>
      <c r="L25" s="11" t="s">
        <v>16</v>
      </c>
      <c r="M25" s="11">
        <v>17.860445141376587</v>
      </c>
      <c r="N25" s="11">
        <v>18.059055798282053</v>
      </c>
      <c r="O25" s="11">
        <v>18.097903686477604</v>
      </c>
      <c r="P25" s="11">
        <v>17.849159826692755</v>
      </c>
      <c r="Q25" s="11">
        <v>18.269842120585146</v>
      </c>
      <c r="R25" s="11">
        <v>18.126606905666961</v>
      </c>
      <c r="T25" s="11" t="s">
        <v>16</v>
      </c>
      <c r="U25" s="11">
        <v>17.891326625912072</v>
      </c>
      <c r="V25" s="11">
        <v>17.974736015772095</v>
      </c>
      <c r="W25" s="11">
        <v>17.837267740757156</v>
      </c>
      <c r="Y25" s="11">
        <v>18.205452353883384</v>
      </c>
      <c r="Z25" s="11">
        <v>18.18217536264423</v>
      </c>
      <c r="AA25" s="11">
        <v>18.094317830966119</v>
      </c>
      <c r="AB25" s="11">
        <v>18.122593993074545</v>
      </c>
      <c r="AD25" s="11" t="s">
        <v>16</v>
      </c>
      <c r="AE25" s="19">
        <f>AVERAGE(M25:AB25)</f>
        <v>18.043914107853134</v>
      </c>
      <c r="AF25" s="19">
        <f>STDEV(M25:AB25)</f>
        <v>0.14643795929755007</v>
      </c>
    </row>
    <row r="28" spans="1:32" x14ac:dyDescent="0.3">
      <c r="B28" s="2" t="s">
        <v>190</v>
      </c>
      <c r="L28" s="34" t="s">
        <v>251</v>
      </c>
      <c r="M28" s="34"/>
    </row>
    <row r="29" spans="1:32" x14ac:dyDescent="0.3">
      <c r="B29" s="2" t="s">
        <v>201</v>
      </c>
      <c r="C29" s="2" t="s">
        <v>202</v>
      </c>
      <c r="D29" s="2" t="s">
        <v>203</v>
      </c>
      <c r="E29" s="2" t="s">
        <v>204</v>
      </c>
      <c r="F29" s="2" t="s">
        <v>205</v>
      </c>
      <c r="G29" s="2" t="s">
        <v>206</v>
      </c>
      <c r="H29" s="2" t="s">
        <v>207</v>
      </c>
      <c r="I29" s="2" t="s">
        <v>208</v>
      </c>
      <c r="L29" s="2" t="s">
        <v>269</v>
      </c>
      <c r="M29" s="2" t="s">
        <v>270</v>
      </c>
      <c r="N29" s="2" t="s">
        <v>249</v>
      </c>
      <c r="O29" s="2" t="s">
        <v>250</v>
      </c>
    </row>
    <row r="30" spans="1:32" x14ac:dyDescent="0.3">
      <c r="A30" s="2" t="s">
        <v>8</v>
      </c>
      <c r="B30" s="2">
        <v>42.73</v>
      </c>
      <c r="C30" s="2">
        <v>42.06</v>
      </c>
      <c r="D30" s="2">
        <v>43.08</v>
      </c>
      <c r="E30" s="2">
        <v>43.24</v>
      </c>
      <c r="F30" s="2">
        <v>42.95</v>
      </c>
      <c r="G30" s="2">
        <v>43.38</v>
      </c>
      <c r="H30" s="2">
        <v>42.41</v>
      </c>
      <c r="I30" s="2">
        <v>42.54</v>
      </c>
      <c r="K30" s="2" t="s">
        <v>8</v>
      </c>
      <c r="L30" s="2">
        <f>AVERAGE(B30:I30)</f>
        <v>42.798750000000005</v>
      </c>
      <c r="M30" s="2">
        <f>STDEV(B30:I30)</f>
        <v>0.44770645676444304</v>
      </c>
      <c r="N30" s="2">
        <f>MIN(B30:I30)</f>
        <v>42.06</v>
      </c>
      <c r="O30" s="2">
        <f>MAX(B30:I30)</f>
        <v>43.38</v>
      </c>
    </row>
    <row r="31" spans="1:32" x14ac:dyDescent="0.3">
      <c r="A31" s="2" t="s">
        <v>9</v>
      </c>
      <c r="B31" s="2">
        <v>2.7699999999999999E-2</v>
      </c>
      <c r="C31" s="2">
        <v>1.0999999999999999E-2</v>
      </c>
      <c r="D31" s="2">
        <v>2.0400000000000001E-2</v>
      </c>
      <c r="E31" s="2">
        <v>8.8999999999999996E-2</v>
      </c>
      <c r="F31" s="2">
        <v>2.5000000000000001E-2</v>
      </c>
      <c r="G31" s="2" t="s">
        <v>411</v>
      </c>
      <c r="H31" s="2">
        <v>1.7399999999999999E-2</v>
      </c>
      <c r="I31" s="2" t="s">
        <v>411</v>
      </c>
      <c r="K31" s="2" t="s">
        <v>9</v>
      </c>
      <c r="L31" s="2">
        <f t="shared" ref="L31:L51" si="8">AVERAGE(B31:I31)</f>
        <v>3.175E-2</v>
      </c>
      <c r="M31" s="2">
        <f t="shared" ref="M31:M51" si="9">STDEV(B31:I31)</f>
        <v>2.8652521704031562E-2</v>
      </c>
    </row>
    <row r="32" spans="1:32" x14ac:dyDescent="0.3">
      <c r="A32" s="2" t="s">
        <v>10</v>
      </c>
      <c r="B32" s="2">
        <v>0.65129999999999999</v>
      </c>
      <c r="C32" s="2">
        <v>0.79430000000000001</v>
      </c>
      <c r="D32" s="2">
        <v>0.65639999999999998</v>
      </c>
      <c r="E32" s="2">
        <v>0.70589999999999997</v>
      </c>
      <c r="F32" s="2">
        <v>0.92200000000000004</v>
      </c>
      <c r="G32" s="2">
        <v>0.71870000000000001</v>
      </c>
      <c r="H32" s="2">
        <v>1.01</v>
      </c>
      <c r="I32" s="2">
        <v>0.85899999999999999</v>
      </c>
      <c r="K32" s="2" t="s">
        <v>10</v>
      </c>
      <c r="L32" s="2">
        <f t="shared" si="8"/>
        <v>0.78969999999999996</v>
      </c>
      <c r="M32" s="2">
        <f t="shared" si="9"/>
        <v>0.13084664961047252</v>
      </c>
    </row>
    <row r="33" spans="1:15" x14ac:dyDescent="0.3">
      <c r="A33" s="2" t="s">
        <v>13</v>
      </c>
      <c r="B33" s="2">
        <v>2.58</v>
      </c>
      <c r="C33" s="2">
        <v>2.15</v>
      </c>
      <c r="D33" s="2">
        <v>2.2799999999999998</v>
      </c>
      <c r="E33" s="2">
        <v>1.93</v>
      </c>
      <c r="F33" s="2">
        <v>1.68</v>
      </c>
      <c r="G33" s="2">
        <v>1.97</v>
      </c>
      <c r="H33" s="2">
        <v>3.18</v>
      </c>
      <c r="I33" s="2">
        <v>2.38</v>
      </c>
      <c r="K33" s="2" t="s">
        <v>13</v>
      </c>
      <c r="L33" s="2">
        <f t="shared" si="8"/>
        <v>2.2687499999999998</v>
      </c>
      <c r="M33" s="2">
        <f t="shared" si="9"/>
        <v>0.46360196905781814</v>
      </c>
      <c r="N33" s="2">
        <f>MIN(B33:I33)</f>
        <v>1.68</v>
      </c>
      <c r="O33" s="2">
        <f>MAX(B33:I33)</f>
        <v>3.18</v>
      </c>
    </row>
    <row r="34" spans="1:15" x14ac:dyDescent="0.3">
      <c r="A34" s="2" t="s">
        <v>14</v>
      </c>
      <c r="B34" s="2">
        <v>5.3400000000000003E-2</v>
      </c>
      <c r="C34" s="2">
        <v>6.88E-2</v>
      </c>
      <c r="D34" s="2">
        <v>0.09</v>
      </c>
      <c r="E34" s="2">
        <v>4.9700000000000001E-2</v>
      </c>
      <c r="F34" s="2">
        <v>7.0300000000000001E-2</v>
      </c>
      <c r="G34" s="2">
        <v>3.7999999999999999E-2</v>
      </c>
      <c r="H34" s="2">
        <v>4.8899999999999999E-2</v>
      </c>
      <c r="I34" s="2">
        <v>5.6300000000000003E-2</v>
      </c>
      <c r="K34" s="2" t="s">
        <v>14</v>
      </c>
      <c r="L34" s="2">
        <f t="shared" si="8"/>
        <v>5.9425000000000006E-2</v>
      </c>
      <c r="M34" s="2">
        <f t="shared" si="9"/>
        <v>1.6263170486891972E-2</v>
      </c>
    </row>
    <row r="35" spans="1:15" x14ac:dyDescent="0.3">
      <c r="A35" s="2" t="s">
        <v>15</v>
      </c>
      <c r="B35" s="2">
        <v>38.51</v>
      </c>
      <c r="C35" s="2">
        <v>38.979999999999997</v>
      </c>
      <c r="D35" s="2">
        <v>39.020000000000003</v>
      </c>
      <c r="E35" s="2">
        <v>38.840000000000003</v>
      </c>
      <c r="F35" s="2">
        <v>39.21</v>
      </c>
      <c r="G35" s="2">
        <v>38.83</v>
      </c>
      <c r="H35" s="2">
        <v>37.270000000000003</v>
      </c>
      <c r="I35" s="2">
        <v>38.82</v>
      </c>
      <c r="K35" s="2" t="s">
        <v>15</v>
      </c>
      <c r="L35" s="2">
        <f t="shared" si="8"/>
        <v>38.684999999999995</v>
      </c>
      <c r="M35" s="2">
        <f t="shared" si="9"/>
        <v>0.60604101699943824</v>
      </c>
      <c r="N35" s="2">
        <f>MIN(B35:I35)</f>
        <v>37.270000000000003</v>
      </c>
      <c r="O35" s="2">
        <f>MAX(B35:I35)</f>
        <v>39.21</v>
      </c>
    </row>
    <row r="36" spans="1:15" x14ac:dyDescent="0.3">
      <c r="A36" s="2" t="s">
        <v>29</v>
      </c>
      <c r="B36" s="2">
        <v>0.1075</v>
      </c>
      <c r="C36" s="2">
        <v>4.1300000000000003E-2</v>
      </c>
      <c r="D36" s="2">
        <v>0.1011</v>
      </c>
      <c r="E36" s="2">
        <v>6.8500000000000005E-2</v>
      </c>
      <c r="F36" s="2">
        <v>3.5000000000000003E-2</v>
      </c>
      <c r="G36" s="2">
        <v>4.7E-2</v>
      </c>
      <c r="H36" s="2">
        <v>0.15</v>
      </c>
      <c r="I36" s="2">
        <v>7.9399999999999998E-2</v>
      </c>
      <c r="K36" s="2" t="s">
        <v>29</v>
      </c>
      <c r="L36" s="2">
        <f t="shared" si="8"/>
        <v>7.8725000000000003E-2</v>
      </c>
      <c r="M36" s="2">
        <f t="shared" si="9"/>
        <v>3.9338739539688208E-2</v>
      </c>
    </row>
    <row r="37" spans="1:15" x14ac:dyDescent="0.3">
      <c r="A37" s="2" t="s">
        <v>30</v>
      </c>
      <c r="B37" s="2" t="s">
        <v>411</v>
      </c>
      <c r="C37" s="2" t="s">
        <v>411</v>
      </c>
      <c r="D37" s="2" t="s">
        <v>411</v>
      </c>
      <c r="E37" s="2" t="s">
        <v>411</v>
      </c>
      <c r="F37" s="2">
        <v>0.01</v>
      </c>
      <c r="G37" s="2">
        <v>0.02</v>
      </c>
      <c r="H37" s="2">
        <v>0.02</v>
      </c>
      <c r="I37" s="2">
        <v>0.02</v>
      </c>
      <c r="K37" s="2" t="s">
        <v>30</v>
      </c>
      <c r="L37" s="2">
        <f t="shared" si="8"/>
        <v>1.7500000000000002E-2</v>
      </c>
      <c r="M37" s="2">
        <f t="shared" si="9"/>
        <v>4.9999999999999923E-3</v>
      </c>
    </row>
    <row r="38" spans="1:15" x14ac:dyDescent="0.3">
      <c r="A38" s="2" t="s">
        <v>31</v>
      </c>
      <c r="B38" s="2">
        <v>12.380745904078124</v>
      </c>
      <c r="C38" s="2">
        <v>12.380745904078124</v>
      </c>
      <c r="D38" s="2">
        <v>12.380745904078124</v>
      </c>
      <c r="E38" s="2">
        <v>12.380745904078124</v>
      </c>
      <c r="F38" s="2">
        <v>12.358175841164769</v>
      </c>
      <c r="G38" s="2">
        <v>12.395083497455087</v>
      </c>
      <c r="H38" s="2">
        <v>12.427089282887616</v>
      </c>
      <c r="I38" s="2">
        <v>12.559250294171246</v>
      </c>
      <c r="K38" s="2" t="s">
        <v>31</v>
      </c>
      <c r="L38" s="2">
        <f t="shared" si="8"/>
        <v>12.407822816498904</v>
      </c>
      <c r="M38" s="2">
        <f t="shared" si="9"/>
        <v>6.4210843405382467E-2</v>
      </c>
    </row>
    <row r="39" spans="1:15" x14ac:dyDescent="0.3">
      <c r="A39" s="2" t="s">
        <v>32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K39" s="2" t="s">
        <v>32</v>
      </c>
      <c r="L39" s="2">
        <f t="shared" si="8"/>
        <v>0</v>
      </c>
      <c r="M39" s="2">
        <f t="shared" si="9"/>
        <v>0</v>
      </c>
    </row>
    <row r="40" spans="1:15" x14ac:dyDescent="0.3">
      <c r="A40" s="24" t="s">
        <v>16</v>
      </c>
      <c r="B40" s="24">
        <v>98.04</v>
      </c>
      <c r="C40" s="24">
        <v>96.53</v>
      </c>
      <c r="D40" s="24">
        <v>97.68</v>
      </c>
      <c r="E40" s="24">
        <v>98.31</v>
      </c>
      <c r="F40" s="24">
        <v>98.260475841164777</v>
      </c>
      <c r="G40" s="24">
        <v>98.398783497455085</v>
      </c>
      <c r="H40" s="24">
        <v>98.333389282887623</v>
      </c>
      <c r="I40" s="24">
        <v>98.519950294171267</v>
      </c>
      <c r="K40" s="2" t="s">
        <v>16</v>
      </c>
      <c r="L40" s="2">
        <f t="shared" si="8"/>
        <v>98.009074864459848</v>
      </c>
      <c r="M40" s="2">
        <f t="shared" si="9"/>
        <v>0.65123112407044592</v>
      </c>
    </row>
    <row r="41" spans="1:15" s="19" customFormat="1" x14ac:dyDescent="0.3">
      <c r="A41" s="19" t="s">
        <v>17</v>
      </c>
      <c r="B41" s="19">
        <v>4.0867607641463337</v>
      </c>
      <c r="C41" s="19">
        <v>4.045650449248293</v>
      </c>
      <c r="D41" s="19">
        <v>4.0858226371383868</v>
      </c>
      <c r="E41" s="19">
        <v>4.1042305231071587</v>
      </c>
      <c r="F41" s="19">
        <v>4.0757882061697499</v>
      </c>
      <c r="G41" s="19">
        <v>4.1128518432946262</v>
      </c>
      <c r="H41" s="19">
        <v>4.0927480890073191</v>
      </c>
      <c r="I41" s="19">
        <v>4.0620936384706869</v>
      </c>
      <c r="K41" s="19" t="s">
        <v>17</v>
      </c>
      <c r="L41" s="19">
        <f t="shared" si="8"/>
        <v>4.0832432688228195</v>
      </c>
      <c r="M41" s="19">
        <f t="shared" si="9"/>
        <v>2.1852116446703249E-2</v>
      </c>
    </row>
    <row r="42" spans="1:15" s="19" customFormat="1" x14ac:dyDescent="0.3">
      <c r="A42" s="19" t="s">
        <v>33</v>
      </c>
      <c r="B42" s="19">
        <v>7.3422530354403701E-2</v>
      </c>
      <c r="C42" s="19">
        <v>9.0054536943361088E-2</v>
      </c>
      <c r="D42" s="19">
        <v>7.3379430178654934E-2</v>
      </c>
      <c r="E42" s="19">
        <v>7.8975282747003703E-2</v>
      </c>
      <c r="F42" s="19">
        <v>0.10312911909159077</v>
      </c>
      <c r="G42" s="19">
        <v>8.0316192021582231E-2</v>
      </c>
      <c r="H42" s="19">
        <v>0.11488678139436827</v>
      </c>
      <c r="I42" s="19">
        <v>9.6682429618057578E-2</v>
      </c>
      <c r="K42" s="19" t="s">
        <v>33</v>
      </c>
      <c r="L42" s="19">
        <f t="shared" si="8"/>
        <v>8.8855787793627794E-2</v>
      </c>
      <c r="M42" s="19">
        <f t="shared" si="9"/>
        <v>1.5082090098113418E-2</v>
      </c>
    </row>
    <row r="43" spans="1:15" s="19" customFormat="1" x14ac:dyDescent="0.3">
      <c r="A43" s="19" t="s">
        <v>18</v>
      </c>
      <c r="B43" s="19">
        <v>1.9924228608356465E-3</v>
      </c>
      <c r="C43" s="19">
        <v>7.9573268608127876E-4</v>
      </c>
      <c r="D43" s="19">
        <v>1.455088497988773E-3</v>
      </c>
      <c r="E43" s="19">
        <v>6.3531848552255757E-3</v>
      </c>
      <c r="F43" s="19">
        <v>1.78420139048039E-3</v>
      </c>
      <c r="G43" s="19">
        <v>0</v>
      </c>
      <c r="H43" s="19">
        <v>1.2628489716221634E-3</v>
      </c>
      <c r="I43" s="19">
        <v>0</v>
      </c>
      <c r="K43" s="19" t="s">
        <v>18</v>
      </c>
      <c r="L43" s="19">
        <f t="shared" si="8"/>
        <v>1.7054349077792283E-3</v>
      </c>
      <c r="M43" s="19">
        <f t="shared" si="9"/>
        <v>2.021077365991756E-3</v>
      </c>
    </row>
    <row r="44" spans="1:15" s="19" customFormat="1" x14ac:dyDescent="0.3">
      <c r="A44" s="19" t="s">
        <v>34</v>
      </c>
      <c r="B44" s="19">
        <v>0.20636757453398047</v>
      </c>
      <c r="C44" s="19">
        <v>0.17295494335227748</v>
      </c>
      <c r="D44" s="19">
        <v>0.18084815987529221</v>
      </c>
      <c r="E44" s="19">
        <v>0.15320706793487845</v>
      </c>
      <c r="F44" s="19">
        <v>0.13333161923282602</v>
      </c>
      <c r="G44" s="19">
        <v>0.15620508779504227</v>
      </c>
      <c r="H44" s="19">
        <v>0.25665474240531649</v>
      </c>
      <c r="I44" s="19">
        <v>0.190066174414248</v>
      </c>
      <c r="K44" s="19" t="s">
        <v>34</v>
      </c>
      <c r="L44" s="19">
        <f t="shared" si="8"/>
        <v>0.18120442119298266</v>
      </c>
      <c r="M44" s="19">
        <f t="shared" si="9"/>
        <v>3.8122491226775697E-2</v>
      </c>
    </row>
    <row r="45" spans="1:15" s="19" customFormat="1" x14ac:dyDescent="0.3">
      <c r="A45" s="19" t="s">
        <v>23</v>
      </c>
      <c r="B45" s="19">
        <v>4.326120371928188E-3</v>
      </c>
      <c r="C45" s="19">
        <v>5.605554070419458E-3</v>
      </c>
      <c r="D45" s="19">
        <v>7.2303171065836273E-3</v>
      </c>
      <c r="E45" s="19">
        <v>3.9958894928847008E-3</v>
      </c>
      <c r="F45" s="19">
        <v>5.6508630867136379E-3</v>
      </c>
      <c r="G45" s="19">
        <v>3.0517442437722011E-3</v>
      </c>
      <c r="H45" s="19">
        <v>3.9972988712451444E-3</v>
      </c>
      <c r="I45" s="19">
        <v>4.5537780522459945E-3</v>
      </c>
      <c r="K45" s="19" t="s">
        <v>23</v>
      </c>
      <c r="L45" s="19">
        <f t="shared" si="8"/>
        <v>4.8014456619741193E-3</v>
      </c>
      <c r="M45" s="19">
        <f t="shared" si="9"/>
        <v>1.304487749498647E-3</v>
      </c>
    </row>
    <row r="46" spans="1:15" s="19" customFormat="1" x14ac:dyDescent="0.3">
      <c r="A46" s="19" t="s">
        <v>24</v>
      </c>
      <c r="B46" s="19">
        <v>5.4904665102006227</v>
      </c>
      <c r="C46" s="19">
        <v>5.5892087284127898</v>
      </c>
      <c r="D46" s="19">
        <v>5.5167142148381938</v>
      </c>
      <c r="E46" s="19">
        <v>5.4955945947500178</v>
      </c>
      <c r="F46" s="19">
        <v>5.5467001419070341</v>
      </c>
      <c r="G46" s="19">
        <v>5.4879521238322431</v>
      </c>
      <c r="H46" s="19">
        <v>5.3616139511763814</v>
      </c>
      <c r="I46" s="19">
        <v>5.5258282428947245</v>
      </c>
      <c r="K46" s="19" t="s">
        <v>24</v>
      </c>
      <c r="L46" s="19">
        <f t="shared" si="8"/>
        <v>5.5017598135015007</v>
      </c>
      <c r="M46" s="19">
        <f t="shared" si="9"/>
        <v>6.5972865517041651E-2</v>
      </c>
    </row>
    <row r="47" spans="1:15" s="19" customFormat="1" x14ac:dyDescent="0.3">
      <c r="A47" s="19" t="s">
        <v>35</v>
      </c>
      <c r="B47" s="19">
        <v>1.1016635632330669E-2</v>
      </c>
      <c r="C47" s="19">
        <v>4.256604880720773E-3</v>
      </c>
      <c r="D47" s="19">
        <v>1.0274227317958354E-2</v>
      </c>
      <c r="E47" s="19">
        <v>6.9667597033086504E-3</v>
      </c>
      <c r="F47" s="19">
        <v>3.5588581943497943E-3</v>
      </c>
      <c r="G47" s="19">
        <v>4.7746943383044889E-3</v>
      </c>
      <c r="H47" s="19">
        <v>1.5510728643903239E-2</v>
      </c>
      <c r="I47" s="19">
        <v>8.1239482143913508E-3</v>
      </c>
      <c r="K47" s="19" t="s">
        <v>35</v>
      </c>
      <c r="L47" s="19">
        <f t="shared" si="8"/>
        <v>8.0603071156584143E-3</v>
      </c>
      <c r="M47" s="19">
        <f t="shared" si="9"/>
        <v>4.0686333691444783E-3</v>
      </c>
    </row>
    <row r="48" spans="1:15" s="19" customFormat="1" x14ac:dyDescent="0.3">
      <c r="A48" s="19" t="s">
        <v>36</v>
      </c>
      <c r="B48" s="19">
        <v>0</v>
      </c>
      <c r="C48" s="19">
        <v>0</v>
      </c>
      <c r="D48" s="19">
        <v>0</v>
      </c>
      <c r="E48" s="19">
        <v>0</v>
      </c>
      <c r="F48" s="19">
        <v>1.8400476424573499E-3</v>
      </c>
      <c r="G48" s="19">
        <v>3.6767503380241502E-3</v>
      </c>
      <c r="H48" s="19">
        <v>3.742461707432909E-3</v>
      </c>
      <c r="I48" s="19">
        <v>3.7030797767953665E-3</v>
      </c>
      <c r="K48" s="19" t="s">
        <v>36</v>
      </c>
      <c r="L48" s="19">
        <f t="shared" si="8"/>
        <v>1.6202924330887217E-3</v>
      </c>
      <c r="M48" s="19">
        <f t="shared" si="9"/>
        <v>1.8369348417478139E-3</v>
      </c>
    </row>
    <row r="49" spans="1:13" s="19" customFormat="1" x14ac:dyDescent="0.3">
      <c r="A49" s="19" t="s">
        <v>37</v>
      </c>
      <c r="B49" s="19">
        <v>8</v>
      </c>
      <c r="C49" s="19">
        <v>8</v>
      </c>
      <c r="D49" s="19">
        <v>8</v>
      </c>
      <c r="E49" s="19">
        <v>8</v>
      </c>
      <c r="F49" s="19">
        <v>8</v>
      </c>
      <c r="G49" s="19">
        <v>8</v>
      </c>
      <c r="H49" s="19">
        <v>8</v>
      </c>
      <c r="I49" s="19">
        <v>8</v>
      </c>
      <c r="K49" s="19" t="s">
        <v>37</v>
      </c>
      <c r="L49" s="19">
        <f t="shared" si="8"/>
        <v>8</v>
      </c>
      <c r="M49" s="19">
        <f t="shared" si="9"/>
        <v>0</v>
      </c>
    </row>
    <row r="50" spans="1:13" s="19" customFormat="1" x14ac:dyDescent="0.3"/>
    <row r="51" spans="1:13" s="19" customFormat="1" x14ac:dyDescent="0.3">
      <c r="A51" s="19" t="s">
        <v>16</v>
      </c>
      <c r="B51" s="19">
        <v>17.988154053646312</v>
      </c>
      <c r="C51" s="19">
        <v>17.913899869828867</v>
      </c>
      <c r="D51" s="19">
        <v>17.881639232658117</v>
      </c>
      <c r="E51" s="19">
        <v>17.963110770208687</v>
      </c>
      <c r="F51" s="19">
        <v>17.984334526081522</v>
      </c>
      <c r="G51" s="19">
        <v>17.961277603887602</v>
      </c>
      <c r="H51" s="19">
        <v>18.056442876206507</v>
      </c>
      <c r="I51" s="19">
        <v>18.027687390022173</v>
      </c>
      <c r="K51" s="19" t="s">
        <v>16</v>
      </c>
      <c r="L51" s="19">
        <f t="shared" si="8"/>
        <v>17.972068290317473</v>
      </c>
      <c r="M51" s="19">
        <f t="shared" si="9"/>
        <v>5.65425541504848E-2</v>
      </c>
    </row>
  </sheetData>
  <mergeCells count="2">
    <mergeCell ref="L28:M28"/>
    <mergeCell ref="B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W81"/>
  <sheetViews>
    <sheetView zoomScale="80" zoomScaleNormal="80" workbookViewId="0">
      <selection activeCell="H9" sqref="H9"/>
    </sheetView>
  </sheetViews>
  <sheetFormatPr defaultColWidth="9.1796875" defaultRowHeight="14" x14ac:dyDescent="0.35"/>
  <cols>
    <col min="1" max="16384" width="9.1796875" style="1"/>
  </cols>
  <sheetData>
    <row r="1" spans="1:23" ht="20" x14ac:dyDescent="0.35">
      <c r="A1" s="35" t="s">
        <v>427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3" spans="1:23" x14ac:dyDescent="0.35">
      <c r="B3" s="1" t="s">
        <v>102</v>
      </c>
    </row>
    <row r="4" spans="1:23" x14ac:dyDescent="0.35">
      <c r="B4" s="1" t="s">
        <v>107</v>
      </c>
      <c r="C4" s="1" t="s">
        <v>108</v>
      </c>
      <c r="D4" s="1" t="s">
        <v>109</v>
      </c>
      <c r="E4" s="1" t="s">
        <v>110</v>
      </c>
      <c r="F4" s="1" t="s">
        <v>111</v>
      </c>
      <c r="G4" s="1" t="s">
        <v>112</v>
      </c>
      <c r="H4" s="1" t="s">
        <v>113</v>
      </c>
      <c r="I4" s="1" t="s">
        <v>114</v>
      </c>
      <c r="J4" s="1" t="s">
        <v>115</v>
      </c>
      <c r="K4" s="1" t="s">
        <v>118</v>
      </c>
      <c r="L4" s="1" t="s">
        <v>119</v>
      </c>
      <c r="M4" s="1" t="s">
        <v>120</v>
      </c>
      <c r="N4" s="1" t="s">
        <v>121</v>
      </c>
      <c r="O4" s="1" t="s">
        <v>122</v>
      </c>
      <c r="P4" s="1" t="s">
        <v>123</v>
      </c>
      <c r="Q4" s="1" t="s">
        <v>124</v>
      </c>
      <c r="T4" s="1" t="s">
        <v>275</v>
      </c>
      <c r="U4" s="1" t="s">
        <v>270</v>
      </c>
      <c r="V4" s="1" t="s">
        <v>249</v>
      </c>
      <c r="W4" s="1" t="s">
        <v>250</v>
      </c>
    </row>
    <row r="5" spans="1:23" x14ac:dyDescent="0.35">
      <c r="A5" s="1" t="s">
        <v>8</v>
      </c>
      <c r="B5" s="1">
        <v>34.131</v>
      </c>
      <c r="C5" s="1">
        <v>35.472999999999999</v>
      </c>
      <c r="D5" s="1">
        <v>33.872</v>
      </c>
      <c r="E5" s="1">
        <v>36.137</v>
      </c>
      <c r="F5" s="1">
        <v>38.201999999999998</v>
      </c>
      <c r="G5" s="1">
        <v>36.121000000000002</v>
      </c>
      <c r="H5" s="1">
        <v>36.11</v>
      </c>
      <c r="I5" s="1">
        <v>37.131</v>
      </c>
      <c r="J5" s="1">
        <v>36.85</v>
      </c>
      <c r="K5" s="1">
        <v>32.981000000000002</v>
      </c>
      <c r="L5" s="1">
        <v>32.591000000000001</v>
      </c>
      <c r="M5" s="1">
        <v>33.173999999999999</v>
      </c>
      <c r="N5" s="1">
        <v>33.265999999999998</v>
      </c>
      <c r="O5" s="1">
        <v>33.158999999999999</v>
      </c>
      <c r="P5" s="1">
        <v>33.692999999999998</v>
      </c>
      <c r="Q5" s="1">
        <v>33.055999999999997</v>
      </c>
      <c r="S5" s="1" t="s">
        <v>8</v>
      </c>
      <c r="T5" s="1">
        <f>AVERAGE(B5:Q5)</f>
        <v>34.746687500000007</v>
      </c>
      <c r="U5" s="1">
        <f>STDEV(B5:Q5)</f>
        <v>1.7948057172017258</v>
      </c>
      <c r="V5" s="1">
        <f>MIN(B5:Q5)</f>
        <v>32.591000000000001</v>
      </c>
      <c r="W5" s="1">
        <f>MAX(B5:Q5)</f>
        <v>38.201999999999998</v>
      </c>
    </row>
    <row r="6" spans="1:23" x14ac:dyDescent="0.35">
      <c r="A6" s="1" t="s">
        <v>9</v>
      </c>
      <c r="B6" s="1">
        <v>1.2E-2</v>
      </c>
      <c r="C6" s="1">
        <v>5.8000000000000003E-2</v>
      </c>
      <c r="D6" s="1">
        <v>0.04</v>
      </c>
      <c r="E6" s="1" t="s">
        <v>411</v>
      </c>
      <c r="F6" s="1">
        <v>3.7999999999999999E-2</v>
      </c>
      <c r="G6" s="1">
        <v>0.06</v>
      </c>
      <c r="H6" s="1">
        <v>4.3999999999999997E-2</v>
      </c>
      <c r="I6" s="1" t="s">
        <v>411</v>
      </c>
      <c r="J6" s="1">
        <v>4.7E-2</v>
      </c>
      <c r="K6" s="1">
        <v>2.1999999999999999E-2</v>
      </c>
      <c r="L6" s="1">
        <v>2.5999999999999999E-2</v>
      </c>
      <c r="M6" s="1">
        <v>6.2E-2</v>
      </c>
      <c r="N6" s="1">
        <v>6.9000000000000006E-2</v>
      </c>
      <c r="O6" s="1">
        <v>3.7999999999999999E-2</v>
      </c>
      <c r="P6" s="1">
        <v>7.2999999999999995E-2</v>
      </c>
      <c r="Q6" s="1">
        <v>5.8000000000000003E-2</v>
      </c>
      <c r="S6" s="1" t="s">
        <v>9</v>
      </c>
      <c r="T6" s="1">
        <f t="shared" ref="T6:T27" si="0">AVERAGE(B6:Q6)</f>
        <v>4.6214285714285715E-2</v>
      </c>
      <c r="U6" s="1">
        <f t="shared" ref="U6:U27" si="1">STDEV(B6:Q6)</f>
        <v>1.8183587576241854E-2</v>
      </c>
      <c r="V6" s="1">
        <f t="shared" ref="V6:V27" si="2">MIN(B6:Q6)</f>
        <v>1.2E-2</v>
      </c>
      <c r="W6" s="1">
        <f t="shared" ref="W6:W27" si="3">MAX(B6:Q6)</f>
        <v>7.2999999999999995E-2</v>
      </c>
    </row>
    <row r="7" spans="1:23" x14ac:dyDescent="0.35">
      <c r="A7" s="1" t="s">
        <v>10</v>
      </c>
      <c r="B7" s="1">
        <v>11.75</v>
      </c>
      <c r="C7" s="1">
        <v>11.11</v>
      </c>
      <c r="D7" s="1">
        <v>11.794</v>
      </c>
      <c r="E7" s="1">
        <v>6.5110000000000001</v>
      </c>
      <c r="F7" s="1">
        <v>6.0659999999999998</v>
      </c>
      <c r="G7" s="1">
        <v>7.9459999999999997</v>
      </c>
      <c r="H7" s="1">
        <v>5.7670000000000003</v>
      </c>
      <c r="I7" s="1">
        <v>4.6219999999999999</v>
      </c>
      <c r="J7" s="1">
        <v>3.931</v>
      </c>
      <c r="K7" s="1">
        <v>10.833</v>
      </c>
      <c r="L7" s="1">
        <v>13.672000000000001</v>
      </c>
      <c r="M7" s="1">
        <v>10.138999999999999</v>
      </c>
      <c r="N7" s="1">
        <v>10.624000000000001</v>
      </c>
      <c r="O7" s="1">
        <v>10.602</v>
      </c>
      <c r="P7" s="1">
        <v>10.957000000000001</v>
      </c>
      <c r="Q7" s="1">
        <v>10.518000000000001</v>
      </c>
      <c r="S7" s="1" t="s">
        <v>10</v>
      </c>
      <c r="T7" s="1">
        <f t="shared" si="0"/>
        <v>9.177624999999999</v>
      </c>
      <c r="U7" s="1">
        <f t="shared" si="1"/>
        <v>2.9253751867638025</v>
      </c>
      <c r="V7" s="1">
        <f t="shared" si="2"/>
        <v>3.931</v>
      </c>
      <c r="W7" s="1">
        <f t="shared" si="3"/>
        <v>13.672000000000001</v>
      </c>
    </row>
    <row r="8" spans="1:23" x14ac:dyDescent="0.35">
      <c r="A8" s="1" t="s">
        <v>13</v>
      </c>
      <c r="B8" s="1">
        <v>0.89</v>
      </c>
      <c r="C8" s="1">
        <v>1.2330000000000001</v>
      </c>
      <c r="D8" s="1">
        <v>1.1719999999999999</v>
      </c>
      <c r="E8" s="1">
        <v>1.0309999999999999</v>
      </c>
      <c r="F8" s="1">
        <v>2.0390000000000001</v>
      </c>
      <c r="G8" s="1">
        <v>1.3779999999999999</v>
      </c>
      <c r="H8" s="1">
        <v>2.129</v>
      </c>
      <c r="I8" s="1">
        <v>2.3420000000000001</v>
      </c>
      <c r="J8" s="1">
        <v>1.9279999999999999</v>
      </c>
      <c r="K8" s="1">
        <v>0.91300000000000003</v>
      </c>
      <c r="L8" s="1">
        <v>0.71599999999999997</v>
      </c>
      <c r="M8" s="1">
        <v>0.94799999999999995</v>
      </c>
      <c r="N8" s="1">
        <v>0.83299999999999996</v>
      </c>
      <c r="O8" s="1">
        <v>0.78500000000000003</v>
      </c>
      <c r="P8" s="1">
        <v>0.85799999999999998</v>
      </c>
      <c r="Q8" s="1">
        <v>1.0109999999999999</v>
      </c>
      <c r="S8" s="1" t="s">
        <v>13</v>
      </c>
      <c r="T8" s="1">
        <f t="shared" si="0"/>
        <v>1.2628749999999997</v>
      </c>
      <c r="U8" s="1">
        <f t="shared" si="1"/>
        <v>0.53763703679465158</v>
      </c>
      <c r="V8" s="1">
        <f t="shared" si="2"/>
        <v>0.71599999999999997</v>
      </c>
      <c r="W8" s="1">
        <f t="shared" si="3"/>
        <v>2.3420000000000001</v>
      </c>
    </row>
    <row r="9" spans="1:23" x14ac:dyDescent="0.35">
      <c r="A9" s="1" t="s">
        <v>14</v>
      </c>
      <c r="B9" s="1">
        <v>1.0999999999999999E-2</v>
      </c>
      <c r="C9" s="1">
        <v>3.5000000000000003E-2</v>
      </c>
      <c r="D9" s="1" t="s">
        <v>411</v>
      </c>
      <c r="E9" s="1" t="s">
        <v>411</v>
      </c>
      <c r="F9" s="1">
        <v>2.5999999999999999E-2</v>
      </c>
      <c r="G9" s="1" t="s">
        <v>411</v>
      </c>
      <c r="H9" s="1">
        <v>2.5999999999999999E-2</v>
      </c>
      <c r="I9" s="1">
        <v>0</v>
      </c>
      <c r="J9" s="1">
        <v>7.0000000000000001E-3</v>
      </c>
      <c r="K9" s="1">
        <v>2.1000000000000001E-2</v>
      </c>
      <c r="L9" s="1">
        <v>7.0000000000000001E-3</v>
      </c>
      <c r="M9" s="1">
        <v>6.0999999999999999E-2</v>
      </c>
      <c r="N9" s="1">
        <v>4.0000000000000001E-3</v>
      </c>
      <c r="O9" s="1">
        <v>0</v>
      </c>
      <c r="P9" s="1">
        <v>4.2000000000000003E-2</v>
      </c>
      <c r="Q9" s="1" t="s">
        <v>411</v>
      </c>
      <c r="S9" s="1" t="s">
        <v>14</v>
      </c>
      <c r="T9" s="1">
        <f t="shared" si="0"/>
        <v>0.02</v>
      </c>
      <c r="U9" s="1">
        <f t="shared" si="1"/>
        <v>1.8920887928424501E-2</v>
      </c>
      <c r="V9" s="1">
        <f t="shared" si="2"/>
        <v>0</v>
      </c>
      <c r="W9" s="1">
        <f t="shared" si="3"/>
        <v>6.0999999999999999E-2</v>
      </c>
    </row>
    <row r="10" spans="1:23" x14ac:dyDescent="0.35">
      <c r="A10" s="1" t="s">
        <v>15</v>
      </c>
      <c r="B10" s="1">
        <v>35.075000000000003</v>
      </c>
      <c r="C10" s="1">
        <v>36.148000000000003</v>
      </c>
      <c r="D10" s="1">
        <v>33.03</v>
      </c>
      <c r="E10" s="1">
        <v>35.22</v>
      </c>
      <c r="F10" s="1">
        <v>36.298000000000002</v>
      </c>
      <c r="G10" s="1">
        <v>35.655999999999999</v>
      </c>
      <c r="H10" s="1">
        <v>37.186999999999998</v>
      </c>
      <c r="I10" s="1">
        <v>37.796999999999997</v>
      </c>
      <c r="J10" s="1">
        <v>38.281999999999996</v>
      </c>
      <c r="K10" s="1">
        <v>34.584000000000003</v>
      </c>
      <c r="L10" s="1">
        <v>33.573999999999998</v>
      </c>
      <c r="M10" s="1">
        <v>34.909999999999997</v>
      </c>
      <c r="N10" s="1">
        <v>34.512999999999998</v>
      </c>
      <c r="O10" s="1">
        <v>34.94</v>
      </c>
      <c r="P10" s="1">
        <v>35.268000000000001</v>
      </c>
      <c r="Q10" s="1">
        <v>35.220999999999997</v>
      </c>
      <c r="S10" s="1" t="s">
        <v>15</v>
      </c>
      <c r="T10" s="1">
        <f t="shared" si="0"/>
        <v>35.481437500000006</v>
      </c>
      <c r="U10" s="1">
        <f t="shared" si="1"/>
        <v>1.4050675888250588</v>
      </c>
      <c r="V10" s="1">
        <f t="shared" si="2"/>
        <v>33.03</v>
      </c>
      <c r="W10" s="1">
        <f t="shared" si="3"/>
        <v>38.281999999999996</v>
      </c>
    </row>
    <row r="11" spans="1:23" x14ac:dyDescent="0.35">
      <c r="A11" s="1" t="s">
        <v>29</v>
      </c>
      <c r="B11" s="1">
        <v>5.0000000000000001E-3</v>
      </c>
      <c r="C11" s="1">
        <v>3.5000000000000003E-2</v>
      </c>
      <c r="D11" s="1">
        <v>4.3999999999999997E-2</v>
      </c>
      <c r="E11" s="1">
        <v>2.9000000000000001E-2</v>
      </c>
      <c r="F11" s="1">
        <v>5.8999999999999997E-2</v>
      </c>
      <c r="G11" s="1">
        <v>6.4000000000000001E-2</v>
      </c>
      <c r="H11" s="1">
        <v>3.3000000000000002E-2</v>
      </c>
      <c r="I11" s="1">
        <v>1.9E-2</v>
      </c>
      <c r="J11" s="1">
        <v>5.2999999999999999E-2</v>
      </c>
      <c r="K11" s="1">
        <v>2.5000000000000001E-2</v>
      </c>
      <c r="L11" s="1" t="s">
        <v>411</v>
      </c>
      <c r="M11" s="1">
        <v>2.5999999999999999E-2</v>
      </c>
      <c r="N11" s="1" t="s">
        <v>411</v>
      </c>
      <c r="O11" s="1" t="s">
        <v>411</v>
      </c>
      <c r="P11" s="1" t="s">
        <v>411</v>
      </c>
      <c r="Q11" s="1">
        <v>4.5999999999999999E-2</v>
      </c>
      <c r="S11" s="1" t="s">
        <v>29</v>
      </c>
      <c r="T11" s="1">
        <f t="shared" si="0"/>
        <v>3.6500000000000005E-2</v>
      </c>
      <c r="U11" s="1">
        <f t="shared" si="1"/>
        <v>1.730212808771325E-2</v>
      </c>
      <c r="V11" s="1">
        <f t="shared" si="2"/>
        <v>5.0000000000000001E-3</v>
      </c>
      <c r="W11" s="1">
        <f t="shared" si="3"/>
        <v>6.4000000000000001E-2</v>
      </c>
    </row>
    <row r="12" spans="1:23" x14ac:dyDescent="0.35">
      <c r="A12" s="1" t="s">
        <v>30</v>
      </c>
      <c r="B12" s="1" t="s">
        <v>411</v>
      </c>
      <c r="C12" s="1">
        <v>1.2E-2</v>
      </c>
      <c r="D12" s="1">
        <v>0.02</v>
      </c>
      <c r="E12" s="1" t="s">
        <v>411</v>
      </c>
      <c r="F12" s="1">
        <v>2.3E-2</v>
      </c>
      <c r="G12" s="1">
        <v>1.4E-2</v>
      </c>
      <c r="H12" s="1">
        <v>3.1E-2</v>
      </c>
      <c r="I12" s="1">
        <v>1.4E-2</v>
      </c>
      <c r="J12" s="1" t="s">
        <v>411</v>
      </c>
      <c r="K12" s="1">
        <v>1.0999999999999999E-2</v>
      </c>
      <c r="L12" s="1" t="s">
        <v>411</v>
      </c>
      <c r="M12" s="1">
        <v>5.5E-2</v>
      </c>
      <c r="N12" s="1" t="s">
        <v>411</v>
      </c>
      <c r="O12" s="1" t="s">
        <v>411</v>
      </c>
      <c r="P12" s="1">
        <v>1.2E-2</v>
      </c>
      <c r="Q12" s="1" t="s">
        <v>411</v>
      </c>
      <c r="S12" s="1" t="s">
        <v>30</v>
      </c>
      <c r="T12" s="1">
        <f t="shared" si="0"/>
        <v>2.1333333333333333E-2</v>
      </c>
      <c r="U12" s="1">
        <f t="shared" si="1"/>
        <v>1.4230249470757706E-2</v>
      </c>
      <c r="V12" s="1">
        <f t="shared" si="2"/>
        <v>1.0999999999999999E-2</v>
      </c>
      <c r="W12" s="1">
        <f t="shared" si="3"/>
        <v>5.5E-2</v>
      </c>
    </row>
    <row r="13" spans="1:23" x14ac:dyDescent="0.35">
      <c r="A13" s="1" t="s">
        <v>11</v>
      </c>
      <c r="B13" s="1">
        <v>2.399</v>
      </c>
      <c r="C13" s="1">
        <v>2.7309999999999999</v>
      </c>
      <c r="D13" s="1">
        <v>2.7349999999999999</v>
      </c>
      <c r="E13" s="1">
        <v>3.8580000000000001</v>
      </c>
      <c r="F13" s="1">
        <v>0.23499999999999999</v>
      </c>
      <c r="G13" s="1">
        <v>0.746</v>
      </c>
      <c r="H13" s="1">
        <v>0.318</v>
      </c>
      <c r="I13" s="1">
        <v>0.54300000000000004</v>
      </c>
      <c r="J13" s="1">
        <v>1.4510000000000001</v>
      </c>
      <c r="K13" s="1">
        <v>4.63</v>
      </c>
      <c r="L13" s="1">
        <v>3.0409999999999999</v>
      </c>
      <c r="M13" s="1">
        <v>4.1159999999999997</v>
      </c>
      <c r="N13" s="1">
        <v>4.4870000000000001</v>
      </c>
      <c r="O13" s="1">
        <v>4.4690000000000003</v>
      </c>
      <c r="P13" s="1">
        <v>3.3039999999999998</v>
      </c>
      <c r="Q13" s="1">
        <v>4.0979999999999999</v>
      </c>
      <c r="S13" s="1" t="s">
        <v>11</v>
      </c>
      <c r="T13" s="1">
        <f t="shared" si="0"/>
        <v>2.6975625000000001</v>
      </c>
      <c r="U13" s="1">
        <f t="shared" si="1"/>
        <v>1.58540758035066</v>
      </c>
      <c r="V13" s="1">
        <f t="shared" si="2"/>
        <v>0.23499999999999999</v>
      </c>
      <c r="W13" s="1">
        <f t="shared" si="3"/>
        <v>4.63</v>
      </c>
    </row>
    <row r="14" spans="1:23" x14ac:dyDescent="0.35">
      <c r="A14" s="1" t="s">
        <v>31</v>
      </c>
      <c r="B14" s="1">
        <v>12.172712761821909</v>
      </c>
      <c r="C14" s="1">
        <v>12.479910207630567</v>
      </c>
      <c r="D14" s="1">
        <v>11.902828689521861</v>
      </c>
      <c r="E14" s="1">
        <v>11.752683149994327</v>
      </c>
      <c r="F14" s="1">
        <v>12.259045549235909</v>
      </c>
      <c r="G14" s="1">
        <v>12.058851199180172</v>
      </c>
      <c r="H14" s="1">
        <v>11.974972492296974</v>
      </c>
      <c r="I14" s="1">
        <v>11.907216287962942</v>
      </c>
      <c r="J14" s="1">
        <v>11.94803648425815</v>
      </c>
      <c r="K14" s="1">
        <v>11.780355143832328</v>
      </c>
      <c r="L14" s="1">
        <v>11.996722223861545</v>
      </c>
      <c r="M14" s="1">
        <v>11.764250080316776</v>
      </c>
      <c r="N14" s="1">
        <v>11.785710663719584</v>
      </c>
      <c r="O14" s="1">
        <v>11.809484153828905</v>
      </c>
      <c r="P14" s="1">
        <v>12.010405289191437</v>
      </c>
      <c r="Q14" s="1">
        <v>11.838702937336933</v>
      </c>
      <c r="S14" s="1" t="s">
        <v>31</v>
      </c>
      <c r="T14" s="1">
        <f t="shared" si="0"/>
        <v>11.965117957124392</v>
      </c>
      <c r="U14" s="1">
        <f t="shared" si="1"/>
        <v>0.20099097729535265</v>
      </c>
      <c r="V14" s="1">
        <f t="shared" si="2"/>
        <v>11.752683149994327</v>
      </c>
      <c r="W14" s="1">
        <f t="shared" si="3"/>
        <v>12.479910207630567</v>
      </c>
    </row>
    <row r="15" spans="1:23" x14ac:dyDescent="0.35">
      <c r="A15" s="15" t="s">
        <v>16</v>
      </c>
      <c r="B15" s="15">
        <v>96.448712761821909</v>
      </c>
      <c r="C15" s="15">
        <v>99.339910207630552</v>
      </c>
      <c r="D15" s="15">
        <v>94.625828689521853</v>
      </c>
      <c r="E15" s="15">
        <v>94.563683149994333</v>
      </c>
      <c r="F15" s="15">
        <v>95.247045549235906</v>
      </c>
      <c r="G15" s="15">
        <v>94.050851199180158</v>
      </c>
      <c r="H15" s="15">
        <v>93.632972492296986</v>
      </c>
      <c r="I15" s="15">
        <v>93.375216287962942</v>
      </c>
      <c r="J15" s="15">
        <v>94.521036484258133</v>
      </c>
      <c r="K15" s="15">
        <v>95.80035514383232</v>
      </c>
      <c r="L15" s="15">
        <v>95.623722223861535</v>
      </c>
      <c r="M15" s="15">
        <v>95.25525008031677</v>
      </c>
      <c r="N15" s="15">
        <v>95.606710663719582</v>
      </c>
      <c r="O15" s="15">
        <v>95.802484153828885</v>
      </c>
      <c r="P15" s="15">
        <v>96.217405289191433</v>
      </c>
      <c r="Q15" s="15">
        <v>95.857702937336953</v>
      </c>
      <c r="S15" s="1" t="s">
        <v>16</v>
      </c>
      <c r="T15" s="1">
        <f t="shared" si="0"/>
        <v>95.37305545712438</v>
      </c>
      <c r="U15" s="1">
        <f t="shared" si="1"/>
        <v>1.3919244748838389</v>
      </c>
      <c r="V15" s="1">
        <f t="shared" si="2"/>
        <v>93.375216287962942</v>
      </c>
      <c r="W15" s="1">
        <f t="shared" si="3"/>
        <v>99.339910207630552</v>
      </c>
    </row>
    <row r="16" spans="1:23" s="11" customFormat="1" x14ac:dyDescent="0.35">
      <c r="A16" s="11" t="s">
        <v>17</v>
      </c>
      <c r="B16" s="11">
        <v>3.362620057564047</v>
      </c>
      <c r="C16" s="11">
        <v>3.4088086148658934</v>
      </c>
      <c r="D16" s="11">
        <v>3.4127684096207895</v>
      </c>
      <c r="E16" s="11">
        <v>3.6874932023090827</v>
      </c>
      <c r="F16" s="11">
        <v>3.7371936481724433</v>
      </c>
      <c r="G16" s="11">
        <v>3.5922784206178227</v>
      </c>
      <c r="H16" s="11">
        <v>3.6163389120683003</v>
      </c>
      <c r="I16" s="11">
        <v>3.7397499386939996</v>
      </c>
      <c r="J16" s="11">
        <v>3.6987681782844133</v>
      </c>
      <c r="K16" s="11">
        <v>3.3575431024933411</v>
      </c>
      <c r="L16" s="11">
        <v>3.2580012273684038</v>
      </c>
      <c r="M16" s="11">
        <v>3.3818142733390109</v>
      </c>
      <c r="N16" s="11">
        <v>3.3850178923818732</v>
      </c>
      <c r="O16" s="11">
        <v>3.3673375824274574</v>
      </c>
      <c r="P16" s="11">
        <v>3.3643268344285886</v>
      </c>
      <c r="Q16" s="11">
        <v>3.3485927850631705</v>
      </c>
      <c r="S16" s="11" t="s">
        <v>17</v>
      </c>
      <c r="T16" s="11">
        <f t="shared" si="0"/>
        <v>3.482415817481165</v>
      </c>
      <c r="U16" s="11">
        <f t="shared" si="1"/>
        <v>0.16437384325126722</v>
      </c>
      <c r="V16" s="11">
        <f t="shared" si="2"/>
        <v>3.2580012273684038</v>
      </c>
      <c r="W16" s="11">
        <f t="shared" si="3"/>
        <v>3.7397499386939996</v>
      </c>
    </row>
    <row r="17" spans="1:23" s="11" customFormat="1" x14ac:dyDescent="0.35">
      <c r="A17" s="11" t="s">
        <v>33</v>
      </c>
      <c r="B17" s="11">
        <v>1.3644844788490778</v>
      </c>
      <c r="C17" s="11">
        <v>1.2584057839072531</v>
      </c>
      <c r="D17" s="11">
        <v>1.4006481363958247</v>
      </c>
      <c r="E17" s="11">
        <v>0.78312082848191311</v>
      </c>
      <c r="F17" s="11">
        <v>0.69946156410095972</v>
      </c>
      <c r="G17" s="11">
        <v>0.93145254132136091</v>
      </c>
      <c r="H17" s="11">
        <v>0.68075922369012709</v>
      </c>
      <c r="I17" s="11">
        <v>0.42998797566132035</v>
      </c>
      <c r="J17" s="11">
        <v>0.46507673098188945</v>
      </c>
      <c r="K17" s="11">
        <v>1.2998955804543628</v>
      </c>
      <c r="L17" s="11">
        <v>1.6109703747985451</v>
      </c>
      <c r="M17" s="11">
        <v>1.2182852396258104</v>
      </c>
      <c r="N17" s="11">
        <v>1.2742375364744751</v>
      </c>
      <c r="O17" s="11">
        <v>1.2690390308427004</v>
      </c>
      <c r="P17" s="11">
        <v>1.2895913345693786</v>
      </c>
      <c r="Q17" s="11">
        <v>1.2558771267962479</v>
      </c>
      <c r="S17" s="11" t="s">
        <v>33</v>
      </c>
      <c r="T17" s="11">
        <f t="shared" si="0"/>
        <v>1.0769558429344528</v>
      </c>
      <c r="U17" s="11">
        <f t="shared" si="1"/>
        <v>0.35853509604654171</v>
      </c>
      <c r="V17" s="11">
        <f t="shared" si="2"/>
        <v>0.42998797566132035</v>
      </c>
      <c r="W17" s="11">
        <f t="shared" si="3"/>
        <v>1.6109703747985451</v>
      </c>
    </row>
    <row r="18" spans="1:23" s="11" customFormat="1" x14ac:dyDescent="0.35">
      <c r="A18" s="11" t="s">
        <v>18</v>
      </c>
      <c r="B18" s="11">
        <v>8.8913039541064544E-4</v>
      </c>
      <c r="C18" s="11">
        <v>4.1916799774077348E-3</v>
      </c>
      <c r="D18" s="11">
        <v>3.0309682943031832E-3</v>
      </c>
      <c r="E18" s="11">
        <v>0</v>
      </c>
      <c r="F18" s="11">
        <v>2.7957512201328043E-3</v>
      </c>
      <c r="G18" s="11">
        <v>4.4876285196531569E-3</v>
      </c>
      <c r="H18" s="11">
        <v>3.3139788866351919E-3</v>
      </c>
      <c r="I18" s="11">
        <v>0</v>
      </c>
      <c r="J18" s="11">
        <v>3.5479125202827104E-3</v>
      </c>
      <c r="K18" s="11">
        <v>1.6843637361937506E-3</v>
      </c>
      <c r="L18" s="11">
        <v>1.9547099785438555E-3</v>
      </c>
      <c r="M18" s="11">
        <v>4.7533416063450448E-3</v>
      </c>
      <c r="N18" s="11">
        <v>5.2803766369916979E-3</v>
      </c>
      <c r="O18" s="11">
        <v>2.9021793928931056E-3</v>
      </c>
      <c r="P18" s="11">
        <v>5.4819716146754299E-3</v>
      </c>
      <c r="Q18" s="11">
        <v>4.4187095507051194E-3</v>
      </c>
      <c r="S18" s="11" t="s">
        <v>18</v>
      </c>
      <c r="T18" s="11">
        <f t="shared" si="0"/>
        <v>3.0457938956358391E-3</v>
      </c>
      <c r="U18" s="11">
        <f t="shared" si="1"/>
        <v>1.746943380196983E-3</v>
      </c>
      <c r="V18" s="11">
        <f t="shared" si="2"/>
        <v>0</v>
      </c>
      <c r="W18" s="11">
        <f t="shared" si="3"/>
        <v>5.4819716146754299E-3</v>
      </c>
    </row>
    <row r="19" spans="1:23" s="11" customFormat="1" x14ac:dyDescent="0.35">
      <c r="A19" s="11" t="s">
        <v>34</v>
      </c>
      <c r="B19" s="11">
        <v>7.3332117313902129E-2</v>
      </c>
      <c r="C19" s="11">
        <v>9.9093052775246507E-2</v>
      </c>
      <c r="D19" s="11">
        <v>9.8757257407715432E-2</v>
      </c>
      <c r="E19" s="11">
        <v>8.7985930134192647E-2</v>
      </c>
      <c r="F19" s="11">
        <v>0.16682155270639787</v>
      </c>
      <c r="G19" s="11">
        <v>0.11461326207296588</v>
      </c>
      <c r="H19" s="11">
        <v>0.17831699179690688</v>
      </c>
      <c r="I19" s="11">
        <v>0.19727326856925689</v>
      </c>
      <c r="J19" s="11">
        <v>0.1618460414262855</v>
      </c>
      <c r="K19" s="11">
        <v>7.7732741748894219E-2</v>
      </c>
      <c r="L19" s="11">
        <v>5.9860730333776743E-2</v>
      </c>
      <c r="M19" s="11">
        <v>8.0823133014776907E-2</v>
      </c>
      <c r="N19" s="11">
        <v>7.0889321294416774E-2</v>
      </c>
      <c r="O19" s="11">
        <v>6.6669979413011365E-2</v>
      </c>
      <c r="P19" s="11">
        <v>7.1650828584433404E-2</v>
      </c>
      <c r="Q19" s="11">
        <v>8.5652220124649958E-2</v>
      </c>
      <c r="S19" s="11" t="s">
        <v>34</v>
      </c>
      <c r="T19" s="11">
        <f t="shared" si="0"/>
        <v>0.10570740179480183</v>
      </c>
      <c r="U19" s="11">
        <f t="shared" si="1"/>
        <v>4.4630729457099588E-2</v>
      </c>
      <c r="V19" s="11">
        <f t="shared" si="2"/>
        <v>5.9860730333776743E-2</v>
      </c>
      <c r="W19" s="11">
        <f t="shared" si="3"/>
        <v>0.19727326856925689</v>
      </c>
    </row>
    <row r="20" spans="1:23" s="11" customFormat="1" x14ac:dyDescent="0.35">
      <c r="A20" s="11" t="s">
        <v>23</v>
      </c>
      <c r="B20" s="11">
        <v>9.1797846128937157E-4</v>
      </c>
      <c r="C20" s="11">
        <v>2.8489430253883156E-3</v>
      </c>
      <c r="D20" s="11">
        <v>0</v>
      </c>
      <c r="E20" s="11">
        <v>0</v>
      </c>
      <c r="F20" s="11">
        <v>2.1544869588473164E-3</v>
      </c>
      <c r="G20" s="11">
        <v>0</v>
      </c>
      <c r="H20" s="11">
        <v>2.2055961949585916E-3</v>
      </c>
      <c r="I20" s="11">
        <v>0</v>
      </c>
      <c r="J20" s="11">
        <v>5.9515307289772015E-4</v>
      </c>
      <c r="K20" s="11">
        <v>1.8108734096416272E-3</v>
      </c>
      <c r="L20" s="11">
        <v>5.9273779087396655E-4</v>
      </c>
      <c r="M20" s="11">
        <v>5.2673571612460134E-3</v>
      </c>
      <c r="N20" s="11">
        <v>3.4477153037728285E-4</v>
      </c>
      <c r="O20" s="11">
        <v>0</v>
      </c>
      <c r="P20" s="11">
        <v>3.5523750235637698E-3</v>
      </c>
      <c r="Q20" s="11">
        <v>0</v>
      </c>
      <c r="S20" s="11" t="s">
        <v>23</v>
      </c>
      <c r="T20" s="11">
        <f t="shared" si="0"/>
        <v>1.2681420393177484E-3</v>
      </c>
      <c r="U20" s="11">
        <f t="shared" si="1"/>
        <v>1.5748603471034961E-3</v>
      </c>
      <c r="V20" s="11">
        <f t="shared" si="2"/>
        <v>0</v>
      </c>
      <c r="W20" s="11">
        <f t="shared" si="3"/>
        <v>5.2673571612460134E-3</v>
      </c>
    </row>
    <row r="21" spans="1:23" s="11" customFormat="1" x14ac:dyDescent="0.35">
      <c r="A21" s="11" t="s">
        <v>24</v>
      </c>
      <c r="B21" s="11">
        <v>5.1512884823045733</v>
      </c>
      <c r="C21" s="11">
        <v>5.178194741222959</v>
      </c>
      <c r="D21" s="11">
        <v>4.9609397994236213</v>
      </c>
      <c r="E21" s="11">
        <v>5.3574470839017048</v>
      </c>
      <c r="F21" s="11">
        <v>5.2933621050618269</v>
      </c>
      <c r="G21" s="11">
        <v>5.2860619827547186</v>
      </c>
      <c r="H21" s="11">
        <v>5.5516513696683099</v>
      </c>
      <c r="I21" s="11">
        <v>5.6748273685540562</v>
      </c>
      <c r="J21" s="11">
        <v>5.7280083868143548</v>
      </c>
      <c r="K21" s="11">
        <v>5.248345360565529</v>
      </c>
      <c r="L21" s="11">
        <v>5.0031790949836363</v>
      </c>
      <c r="M21" s="11">
        <v>5.3050705910854941</v>
      </c>
      <c r="N21" s="11">
        <v>5.2351906585959922</v>
      </c>
      <c r="O21" s="11">
        <v>5.2892919506822382</v>
      </c>
      <c r="P21" s="11">
        <v>5.2496304921173271</v>
      </c>
      <c r="Q21" s="11">
        <v>5.3186709851762037</v>
      </c>
      <c r="S21" s="11" t="s">
        <v>24</v>
      </c>
      <c r="T21" s="11">
        <f t="shared" si="0"/>
        <v>5.3019475283070348</v>
      </c>
      <c r="U21" s="11">
        <f t="shared" si="1"/>
        <v>0.20662422952146356</v>
      </c>
      <c r="V21" s="11">
        <f t="shared" si="2"/>
        <v>4.9609397994236213</v>
      </c>
      <c r="W21" s="11">
        <f t="shared" si="3"/>
        <v>5.7280083868143548</v>
      </c>
    </row>
    <row r="22" spans="1:23" s="11" customFormat="1" x14ac:dyDescent="0.35">
      <c r="A22" s="11" t="s">
        <v>35</v>
      </c>
      <c r="B22" s="11">
        <v>5.2782868664787337E-4</v>
      </c>
      <c r="C22" s="11">
        <v>3.603851965425234E-3</v>
      </c>
      <c r="D22" s="11">
        <v>4.7502104740782232E-3</v>
      </c>
      <c r="E22" s="11">
        <v>3.1708181073613578E-3</v>
      </c>
      <c r="F22" s="11">
        <v>6.1845159297000771E-3</v>
      </c>
      <c r="G22" s="11">
        <v>6.8200003560682319E-3</v>
      </c>
      <c r="H22" s="11">
        <v>3.5411944504567393E-3</v>
      </c>
      <c r="I22" s="11">
        <v>2.0504714092357463E-3</v>
      </c>
      <c r="J22" s="11">
        <v>5.7001946875440846E-3</v>
      </c>
      <c r="K22" s="11">
        <v>2.7270429930027051E-3</v>
      </c>
      <c r="L22" s="11">
        <v>0</v>
      </c>
      <c r="M22" s="11">
        <v>2.8400073204814542E-3</v>
      </c>
      <c r="N22" s="11">
        <v>0</v>
      </c>
      <c r="O22" s="11">
        <v>0</v>
      </c>
      <c r="P22" s="11">
        <v>0</v>
      </c>
      <c r="Q22" s="11">
        <v>4.9930287651451122E-3</v>
      </c>
      <c r="S22" s="11" t="s">
        <v>35</v>
      </c>
      <c r="T22" s="11">
        <f t="shared" si="0"/>
        <v>2.9318228215716772E-3</v>
      </c>
      <c r="U22" s="11">
        <f t="shared" si="1"/>
        <v>2.3492647400809486E-3</v>
      </c>
      <c r="V22" s="11">
        <f t="shared" si="2"/>
        <v>0</v>
      </c>
      <c r="W22" s="11">
        <f t="shared" si="3"/>
        <v>6.8200003560682319E-3</v>
      </c>
    </row>
    <row r="23" spans="1:23" s="11" customFormat="1" x14ac:dyDescent="0.35">
      <c r="A23" s="11" t="s">
        <v>36</v>
      </c>
      <c r="B23" s="11">
        <v>0</v>
      </c>
      <c r="C23" s="11">
        <v>2.2359730960702213E-3</v>
      </c>
      <c r="D23" s="11">
        <v>3.907298591720303E-3</v>
      </c>
      <c r="E23" s="11">
        <v>5.9358239964223711E-4</v>
      </c>
      <c r="F23" s="11">
        <v>4.3628267329342699E-3</v>
      </c>
      <c r="G23" s="11">
        <v>2.699721018653341E-3</v>
      </c>
      <c r="H23" s="11">
        <v>6.0198262667625251E-3</v>
      </c>
      <c r="I23" s="11">
        <v>2.7341011749446669E-3</v>
      </c>
      <c r="J23" s="11">
        <v>3.8925145430658982E-4</v>
      </c>
      <c r="K23" s="11">
        <v>2.1713562846382818E-3</v>
      </c>
      <c r="L23" s="11">
        <v>0</v>
      </c>
      <c r="M23" s="11">
        <v>1.0871644177145231E-2</v>
      </c>
      <c r="N23" s="11">
        <v>0</v>
      </c>
      <c r="O23" s="11">
        <v>0</v>
      </c>
      <c r="P23" s="11">
        <v>2.3233806681566757E-3</v>
      </c>
      <c r="Q23" s="11">
        <v>7.856925884909239E-4</v>
      </c>
      <c r="S23" s="11" t="s">
        <v>36</v>
      </c>
      <c r="T23" s="11">
        <f t="shared" si="0"/>
        <v>2.4434159033415791E-3</v>
      </c>
      <c r="U23" s="11">
        <f t="shared" si="1"/>
        <v>2.8775583203227875E-3</v>
      </c>
      <c r="V23" s="11">
        <f t="shared" si="2"/>
        <v>0</v>
      </c>
      <c r="W23" s="11">
        <f t="shared" si="3"/>
        <v>1.0871644177145231E-2</v>
      </c>
    </row>
    <row r="24" spans="1:23" s="11" customFormat="1" x14ac:dyDescent="0.35">
      <c r="A24" s="11" t="s">
        <v>20</v>
      </c>
      <c r="B24" s="11">
        <v>0.28032495642098276</v>
      </c>
      <c r="C24" s="11">
        <v>0.31126416828048065</v>
      </c>
      <c r="D24" s="11">
        <v>0.32683310287632467</v>
      </c>
      <c r="E24" s="11">
        <v>0.46692172892937822</v>
      </c>
      <c r="F24" s="11">
        <v>2.7266543868387599E-2</v>
      </c>
      <c r="G24" s="11">
        <v>8.7993740777585094E-2</v>
      </c>
      <c r="H24" s="11">
        <v>3.7772130806258471E-2</v>
      </c>
      <c r="I24" s="11">
        <v>6.4864709385734048E-2</v>
      </c>
      <c r="J24" s="11">
        <v>0.17273874573230225</v>
      </c>
      <c r="K24" s="11">
        <v>0.55903821565636314</v>
      </c>
      <c r="L24" s="11">
        <v>0.36055598291282082</v>
      </c>
      <c r="M24" s="11">
        <v>0.49765687436397044</v>
      </c>
      <c r="N24" s="11">
        <v>0.54152583906519147</v>
      </c>
      <c r="O24" s="11">
        <v>0.53826769582910483</v>
      </c>
      <c r="P24" s="11">
        <v>0.39129226712261733</v>
      </c>
      <c r="Q24" s="11">
        <v>0.49236448649156017</v>
      </c>
      <c r="S24" s="11" t="s">
        <v>20</v>
      </c>
      <c r="T24" s="11">
        <f t="shared" si="0"/>
        <v>0.32229257428244135</v>
      </c>
      <c r="U24" s="11">
        <f t="shared" si="1"/>
        <v>0.1916600930157413</v>
      </c>
      <c r="V24" s="11">
        <f t="shared" si="2"/>
        <v>2.7266543868387599E-2</v>
      </c>
      <c r="W24" s="11">
        <f t="shared" si="3"/>
        <v>0.55903821565636314</v>
      </c>
    </row>
    <row r="25" spans="1:23" s="11" customFormat="1" x14ac:dyDescent="0.35">
      <c r="A25" s="11" t="s">
        <v>37</v>
      </c>
      <c r="B25" s="11">
        <v>8</v>
      </c>
      <c r="C25" s="11">
        <v>8</v>
      </c>
      <c r="D25" s="11">
        <v>8</v>
      </c>
      <c r="E25" s="11">
        <v>8</v>
      </c>
      <c r="F25" s="11">
        <v>8</v>
      </c>
      <c r="G25" s="11">
        <v>8</v>
      </c>
      <c r="H25" s="11">
        <v>8</v>
      </c>
      <c r="I25" s="11">
        <v>8</v>
      </c>
      <c r="J25" s="11">
        <v>8</v>
      </c>
      <c r="K25" s="11">
        <v>8</v>
      </c>
      <c r="L25" s="11">
        <v>8</v>
      </c>
      <c r="M25" s="11">
        <v>8</v>
      </c>
      <c r="N25" s="11">
        <v>8</v>
      </c>
      <c r="O25" s="11">
        <v>8</v>
      </c>
      <c r="P25" s="11">
        <v>8</v>
      </c>
      <c r="Q25" s="11">
        <v>8</v>
      </c>
      <c r="S25" s="11" t="s">
        <v>37</v>
      </c>
      <c r="T25" s="11">
        <f t="shared" si="0"/>
        <v>8</v>
      </c>
      <c r="U25" s="11">
        <f t="shared" si="1"/>
        <v>0</v>
      </c>
      <c r="V25" s="11">
        <f t="shared" si="2"/>
        <v>8</v>
      </c>
      <c r="W25" s="11">
        <f t="shared" si="3"/>
        <v>8</v>
      </c>
    </row>
    <row r="26" spans="1:23" s="11" customFormat="1" x14ac:dyDescent="0.35"/>
    <row r="27" spans="1:23" s="11" customFormat="1" x14ac:dyDescent="0.35">
      <c r="A27" s="11" t="s">
        <v>16</v>
      </c>
      <c r="B27" s="11">
        <v>18.234762028078045</v>
      </c>
      <c r="C27" s="11">
        <v>18.27171112694705</v>
      </c>
      <c r="D27" s="11">
        <v>18.213691429033986</v>
      </c>
      <c r="E27" s="11">
        <v>18.389596632895046</v>
      </c>
      <c r="F27" s="11">
        <v>17.939852556831966</v>
      </c>
      <c r="G27" s="11">
        <v>18.027295265538683</v>
      </c>
      <c r="H27" s="11">
        <v>18.08157985845056</v>
      </c>
      <c r="I27" s="11">
        <v>18.11148783344855</v>
      </c>
      <c r="J27" s="11">
        <v>18.239487235353359</v>
      </c>
      <c r="K27" s="11">
        <v>18.550948637341968</v>
      </c>
      <c r="L27" s="11">
        <v>18.295114858166603</v>
      </c>
      <c r="M27" s="11">
        <v>18.507382461694277</v>
      </c>
      <c r="N27" s="11">
        <v>18.515731207638858</v>
      </c>
      <c r="O27" s="11">
        <v>18.533508418587406</v>
      </c>
      <c r="P27" s="11">
        <v>18.377849484128742</v>
      </c>
      <c r="Q27" s="11">
        <v>18.512259514991438</v>
      </c>
      <c r="S27" s="11" t="s">
        <v>16</v>
      </c>
      <c r="T27" s="11">
        <f t="shared" si="0"/>
        <v>18.300141159320411</v>
      </c>
      <c r="U27" s="11">
        <f t="shared" si="1"/>
        <v>0.19488459002270278</v>
      </c>
      <c r="V27" s="11">
        <f t="shared" si="2"/>
        <v>17.939852556831966</v>
      </c>
      <c r="W27" s="11">
        <f t="shared" si="3"/>
        <v>18.550948637341968</v>
      </c>
    </row>
    <row r="30" spans="1:23" x14ac:dyDescent="0.35">
      <c r="B30" s="1" t="s">
        <v>212</v>
      </c>
      <c r="P30" s="1" t="s">
        <v>252</v>
      </c>
    </row>
    <row r="31" spans="1:23" x14ac:dyDescent="0.35">
      <c r="B31" s="1" t="s">
        <v>235</v>
      </c>
      <c r="C31" s="1" t="s">
        <v>236</v>
      </c>
      <c r="D31" s="1" t="s">
        <v>237</v>
      </c>
      <c r="E31" s="1" t="s">
        <v>238</v>
      </c>
      <c r="F31" s="1" t="s">
        <v>239</v>
      </c>
      <c r="G31" s="1" t="s">
        <v>213</v>
      </c>
      <c r="H31" s="1" t="s">
        <v>214</v>
      </c>
      <c r="I31" s="1" t="s">
        <v>215</v>
      </c>
      <c r="J31" s="1" t="s">
        <v>216</v>
      </c>
      <c r="K31" s="1" t="s">
        <v>217</v>
      </c>
      <c r="L31" s="1" t="s">
        <v>218</v>
      </c>
      <c r="M31" s="1" t="s">
        <v>219</v>
      </c>
      <c r="P31" s="1" t="s">
        <v>271</v>
      </c>
      <c r="Q31" s="1" t="s">
        <v>272</v>
      </c>
      <c r="R31" s="1" t="s">
        <v>249</v>
      </c>
      <c r="S31" s="1" t="s">
        <v>250</v>
      </c>
    </row>
    <row r="32" spans="1:23" x14ac:dyDescent="0.35">
      <c r="A32" s="1" t="s">
        <v>8</v>
      </c>
      <c r="B32" s="1">
        <v>32.89</v>
      </c>
      <c r="C32" s="1">
        <v>33.57</v>
      </c>
      <c r="D32" s="1">
        <v>33.909999999999997</v>
      </c>
      <c r="E32" s="1">
        <v>33.78</v>
      </c>
      <c r="F32" s="1">
        <v>32.979999999999997</v>
      </c>
      <c r="G32" s="1">
        <v>31.49</v>
      </c>
      <c r="H32" s="1">
        <v>31.02</v>
      </c>
      <c r="I32" s="1">
        <v>32.06</v>
      </c>
      <c r="J32" s="1">
        <v>32.58</v>
      </c>
      <c r="K32" s="1">
        <v>32.11</v>
      </c>
      <c r="L32" s="1">
        <v>35.22</v>
      </c>
      <c r="M32" s="1">
        <v>33.729999999999997</v>
      </c>
      <c r="O32" s="1" t="s">
        <v>8</v>
      </c>
      <c r="P32" s="1">
        <f>AVERAGE(B32:M32)</f>
        <v>32.945</v>
      </c>
      <c r="Q32" s="1">
        <f>STDEV(B32:M32)</f>
        <v>1.1774973460691958</v>
      </c>
      <c r="R32" s="1">
        <f>MIN(B32:M32)</f>
        <v>31.02</v>
      </c>
      <c r="S32" s="1">
        <f>MAX(B32:M32)</f>
        <v>35.22</v>
      </c>
    </row>
    <row r="33" spans="1:19" x14ac:dyDescent="0.35">
      <c r="A33" s="1" t="s">
        <v>9</v>
      </c>
      <c r="B33" s="1">
        <v>1.5900000000000001E-2</v>
      </c>
      <c r="C33" s="1" t="s">
        <v>411</v>
      </c>
      <c r="D33" s="1" t="s">
        <v>411</v>
      </c>
      <c r="E33" s="1" t="s">
        <v>411</v>
      </c>
      <c r="F33" s="1" t="s">
        <v>411</v>
      </c>
      <c r="G33" s="1">
        <v>1.01E-2</v>
      </c>
      <c r="H33" s="1">
        <v>1.9900000000000001E-2</v>
      </c>
      <c r="I33" s="1" t="s">
        <v>411</v>
      </c>
      <c r="J33" s="1">
        <v>3.1399999999999997E-2</v>
      </c>
      <c r="K33" s="1" t="s">
        <v>411</v>
      </c>
      <c r="L33" s="1" t="s">
        <v>411</v>
      </c>
      <c r="M33" s="1">
        <v>2.0299999999999999E-2</v>
      </c>
      <c r="O33" s="1" t="s">
        <v>9</v>
      </c>
      <c r="P33" s="1">
        <f t="shared" ref="P33:P54" si="4">AVERAGE(B33:M33)</f>
        <v>1.9520000000000003E-2</v>
      </c>
      <c r="Q33" s="1">
        <f t="shared" ref="Q33:Q54" si="5">STDEV(B33:M33)</f>
        <v>7.8058952081103338E-3</v>
      </c>
      <c r="R33" s="1">
        <f t="shared" ref="R33:R54" si="6">MIN(B33:M33)</f>
        <v>1.01E-2</v>
      </c>
      <c r="S33" s="1">
        <f t="shared" ref="S33:S54" si="7">MAX(B33:M33)</f>
        <v>3.1399999999999997E-2</v>
      </c>
    </row>
    <row r="34" spans="1:19" x14ac:dyDescent="0.35">
      <c r="A34" s="1" t="s">
        <v>10</v>
      </c>
      <c r="B34" s="1">
        <v>14.62</v>
      </c>
      <c r="C34" s="1">
        <v>15.26</v>
      </c>
      <c r="D34" s="1">
        <v>13.62</v>
      </c>
      <c r="E34" s="1">
        <v>14.9</v>
      </c>
      <c r="F34" s="1">
        <v>15.55</v>
      </c>
      <c r="G34" s="1">
        <v>14.43</v>
      </c>
      <c r="H34" s="1">
        <v>14.89</v>
      </c>
      <c r="I34" s="1">
        <v>14.44</v>
      </c>
      <c r="J34" s="1">
        <v>13.64</v>
      </c>
      <c r="K34" s="1">
        <v>13.9</v>
      </c>
      <c r="L34" s="1">
        <v>13.47</v>
      </c>
      <c r="M34" s="1">
        <v>15.35</v>
      </c>
      <c r="O34" s="1" t="s">
        <v>10</v>
      </c>
      <c r="P34" s="1">
        <f t="shared" si="4"/>
        <v>14.505833333333333</v>
      </c>
      <c r="Q34" s="1">
        <f t="shared" si="5"/>
        <v>0.71808404589553232</v>
      </c>
      <c r="R34" s="1">
        <f t="shared" si="6"/>
        <v>13.47</v>
      </c>
      <c r="S34" s="1">
        <f t="shared" si="7"/>
        <v>15.55</v>
      </c>
    </row>
    <row r="35" spans="1:19" x14ac:dyDescent="0.35">
      <c r="A35" s="1" t="s">
        <v>13</v>
      </c>
      <c r="B35" s="1">
        <v>0.82969999999999999</v>
      </c>
      <c r="C35" s="1">
        <v>0.68779999999999997</v>
      </c>
      <c r="D35" s="1">
        <v>0.74809999999999999</v>
      </c>
      <c r="E35" s="1">
        <v>0.58020000000000005</v>
      </c>
      <c r="F35" s="1">
        <v>0.89300000000000002</v>
      </c>
      <c r="G35" s="1">
        <v>0.36880000000000002</v>
      </c>
      <c r="H35" s="1">
        <v>0.76910000000000001</v>
      </c>
      <c r="I35" s="1">
        <v>0.51590000000000003</v>
      </c>
      <c r="J35" s="1">
        <v>0.5</v>
      </c>
      <c r="K35" s="1">
        <v>0.47</v>
      </c>
      <c r="L35" s="1">
        <v>0.60129999999999995</v>
      </c>
      <c r="M35" s="1">
        <v>0.51219999999999999</v>
      </c>
      <c r="O35" s="1" t="s">
        <v>13</v>
      </c>
      <c r="P35" s="1">
        <f t="shared" si="4"/>
        <v>0.62300833333333339</v>
      </c>
      <c r="Q35" s="1">
        <f t="shared" si="5"/>
        <v>0.16125208079465519</v>
      </c>
      <c r="R35" s="1">
        <f t="shared" si="6"/>
        <v>0.36880000000000002</v>
      </c>
      <c r="S35" s="1">
        <f t="shared" si="7"/>
        <v>0.89300000000000002</v>
      </c>
    </row>
    <row r="36" spans="1:19" x14ac:dyDescent="0.35">
      <c r="A36" s="1" t="s">
        <v>14</v>
      </c>
      <c r="B36" s="1">
        <v>3.1600000000000003E-2</v>
      </c>
      <c r="C36" s="1" t="s">
        <v>411</v>
      </c>
      <c r="D36" s="1">
        <v>3.9E-2</v>
      </c>
      <c r="E36" s="1">
        <v>6.1899999999999997E-2</v>
      </c>
      <c r="F36" s="1">
        <v>2.9399999999999999E-2</v>
      </c>
      <c r="G36" s="1" t="s">
        <v>411</v>
      </c>
      <c r="H36" s="1">
        <v>4.7600000000000003E-2</v>
      </c>
      <c r="I36" s="1">
        <v>2.86E-2</v>
      </c>
      <c r="J36" s="1" t="s">
        <v>411</v>
      </c>
      <c r="K36" s="1">
        <v>3.5999999999999997E-2</v>
      </c>
      <c r="L36" s="1" t="s">
        <v>411</v>
      </c>
      <c r="M36" s="1">
        <v>4.4200000000000003E-2</v>
      </c>
      <c r="O36" s="1" t="s">
        <v>14</v>
      </c>
      <c r="P36" s="1">
        <f t="shared" si="4"/>
        <v>3.9787500000000003E-2</v>
      </c>
      <c r="Q36" s="1">
        <f t="shared" si="5"/>
        <v>1.124105199703301E-2</v>
      </c>
      <c r="R36" s="1">
        <f t="shared" si="6"/>
        <v>2.86E-2</v>
      </c>
      <c r="S36" s="1">
        <f t="shared" si="7"/>
        <v>6.1899999999999997E-2</v>
      </c>
    </row>
    <row r="37" spans="1:19" x14ac:dyDescent="0.35">
      <c r="A37" s="1" t="s">
        <v>15</v>
      </c>
      <c r="B37" s="1">
        <v>33.799999999999997</v>
      </c>
      <c r="C37" s="1">
        <v>34.6</v>
      </c>
      <c r="D37" s="1">
        <v>35.090000000000003</v>
      </c>
      <c r="E37" s="1">
        <v>34.71</v>
      </c>
      <c r="F37" s="1">
        <v>33.729999999999997</v>
      </c>
      <c r="G37" s="1">
        <v>33.75</v>
      </c>
      <c r="H37" s="1">
        <v>33.049999999999997</v>
      </c>
      <c r="I37" s="1">
        <v>33.35</v>
      </c>
      <c r="J37" s="1">
        <v>33.31</v>
      </c>
      <c r="K37" s="1">
        <v>33.76</v>
      </c>
      <c r="L37" s="1">
        <v>35.18</v>
      </c>
      <c r="M37" s="1">
        <v>34.75</v>
      </c>
      <c r="O37" s="1" t="s">
        <v>15</v>
      </c>
      <c r="P37" s="1">
        <f t="shared" si="4"/>
        <v>34.090000000000003</v>
      </c>
      <c r="Q37" s="1">
        <f t="shared" si="5"/>
        <v>0.73509430440157653</v>
      </c>
      <c r="R37" s="1">
        <f t="shared" si="6"/>
        <v>33.049999999999997</v>
      </c>
      <c r="S37" s="1">
        <f t="shared" si="7"/>
        <v>35.18</v>
      </c>
    </row>
    <row r="38" spans="1:19" x14ac:dyDescent="0.35">
      <c r="A38" s="1" t="s">
        <v>29</v>
      </c>
      <c r="B38" s="1">
        <v>1.4800000000000001E-2</v>
      </c>
      <c r="C38" s="1">
        <v>1.43E-2</v>
      </c>
      <c r="D38" s="1">
        <v>1.4500000000000001E-2</v>
      </c>
      <c r="E38" s="1">
        <v>2.69E-2</v>
      </c>
      <c r="F38" s="1">
        <v>1.7600000000000001E-2</v>
      </c>
      <c r="G38" s="1">
        <v>1.77E-2</v>
      </c>
      <c r="H38" s="1">
        <v>6.6E-3</v>
      </c>
      <c r="I38" s="1" t="s">
        <v>411</v>
      </c>
      <c r="J38" s="1">
        <v>7.0000000000000001E-3</v>
      </c>
      <c r="K38" s="1">
        <v>1.54E-2</v>
      </c>
      <c r="L38" s="1">
        <v>1.7299999999999999E-2</v>
      </c>
      <c r="M38" s="1" t="s">
        <v>411</v>
      </c>
      <c r="O38" s="1" t="s">
        <v>29</v>
      </c>
      <c r="P38" s="1">
        <f t="shared" si="4"/>
        <v>1.5210000000000001E-2</v>
      </c>
      <c r="Q38" s="1">
        <f t="shared" si="5"/>
        <v>5.7349706964280843E-3</v>
      </c>
      <c r="R38" s="1">
        <f t="shared" si="6"/>
        <v>6.6E-3</v>
      </c>
      <c r="S38" s="1">
        <f t="shared" si="7"/>
        <v>2.69E-2</v>
      </c>
    </row>
    <row r="39" spans="1:19" x14ac:dyDescent="0.35">
      <c r="A39" s="1" t="s">
        <v>30</v>
      </c>
      <c r="B39" s="1" t="s">
        <v>411</v>
      </c>
      <c r="C39" s="1" t="s">
        <v>411</v>
      </c>
      <c r="D39" s="1">
        <v>5.1200000000000002E-2</v>
      </c>
      <c r="E39" s="1">
        <v>1.11E-2</v>
      </c>
      <c r="F39" s="1" t="s">
        <v>411</v>
      </c>
      <c r="G39" s="1" t="s">
        <v>411</v>
      </c>
      <c r="H39" s="1">
        <v>1.7000000000000001E-2</v>
      </c>
      <c r="I39" s="1">
        <v>1.4E-2</v>
      </c>
      <c r="J39" s="1">
        <v>0.01</v>
      </c>
      <c r="K39" s="1">
        <v>7.0000000000000001E-3</v>
      </c>
      <c r="L39" s="1">
        <v>2.8000000000000001E-2</v>
      </c>
      <c r="M39" s="1">
        <v>1.7999999999999999E-2</v>
      </c>
      <c r="O39" s="1" t="s">
        <v>30</v>
      </c>
      <c r="P39" s="1">
        <f t="shared" si="4"/>
        <v>1.9537499999999999E-2</v>
      </c>
      <c r="Q39" s="1">
        <f t="shared" si="5"/>
        <v>1.4307534229009756E-2</v>
      </c>
      <c r="R39" s="1">
        <f t="shared" si="6"/>
        <v>7.0000000000000001E-3</v>
      </c>
      <c r="S39" s="1">
        <f t="shared" si="7"/>
        <v>5.1200000000000002E-2</v>
      </c>
    </row>
    <row r="40" spans="1:19" x14ac:dyDescent="0.35">
      <c r="A40" s="1" t="s">
        <v>11</v>
      </c>
      <c r="B40" s="1">
        <v>1.07</v>
      </c>
      <c r="C40" s="1">
        <v>0.73</v>
      </c>
      <c r="D40" s="1">
        <v>0.75</v>
      </c>
      <c r="E40" s="1">
        <v>0.56000000000000005</v>
      </c>
      <c r="F40" s="1">
        <v>0.89</v>
      </c>
      <c r="G40" s="1">
        <v>3.78</v>
      </c>
      <c r="H40" s="1">
        <v>4.9400000000000004</v>
      </c>
      <c r="I40" s="1">
        <v>4.2300000000000004</v>
      </c>
      <c r="J40" s="1">
        <v>4.9000000000000004</v>
      </c>
      <c r="K40" s="1">
        <v>4.2699999999999996</v>
      </c>
      <c r="L40" s="1">
        <v>0.04</v>
      </c>
      <c r="M40" s="1">
        <v>0.5</v>
      </c>
      <c r="O40" s="1" t="s">
        <v>11</v>
      </c>
      <c r="P40" s="1">
        <f t="shared" si="4"/>
        <v>2.2216666666666667</v>
      </c>
      <c r="Q40" s="1">
        <f t="shared" si="5"/>
        <v>1.9816376759609411</v>
      </c>
      <c r="R40" s="1">
        <f t="shared" si="6"/>
        <v>0.04</v>
      </c>
      <c r="S40" s="1">
        <f t="shared" si="7"/>
        <v>4.9400000000000004</v>
      </c>
    </row>
    <row r="41" spans="1:19" x14ac:dyDescent="0.35">
      <c r="A41" s="1" t="s">
        <v>31</v>
      </c>
      <c r="B41" s="1">
        <v>12.231591980413114</v>
      </c>
      <c r="C41" s="1">
        <v>12.531703176464422</v>
      </c>
      <c r="D41" s="1">
        <v>12.416734426548947</v>
      </c>
      <c r="E41" s="1">
        <v>12.526202094048035</v>
      </c>
      <c r="F41" s="1">
        <v>12.380721723771233</v>
      </c>
      <c r="G41" s="1">
        <v>11.920712786866524</v>
      </c>
      <c r="H41" s="1">
        <v>11.853795432087637</v>
      </c>
      <c r="I41" s="1">
        <v>11.978873812097058</v>
      </c>
      <c r="J41" s="1">
        <v>11.920712786866524</v>
      </c>
      <c r="K41" s="1">
        <v>11.920712786866524</v>
      </c>
      <c r="L41" s="1">
        <v>11.920712786866524</v>
      </c>
      <c r="M41" s="1">
        <v>11.920712786866524</v>
      </c>
      <c r="O41" s="1" t="s">
        <v>31</v>
      </c>
      <c r="P41" s="1">
        <f t="shared" si="4"/>
        <v>12.126932214980252</v>
      </c>
      <c r="Q41" s="1">
        <f t="shared" si="5"/>
        <v>0.26828772312669574</v>
      </c>
      <c r="R41" s="1">
        <f t="shared" si="6"/>
        <v>11.853795432087637</v>
      </c>
      <c r="S41" s="1">
        <f t="shared" si="7"/>
        <v>12.531703176464422</v>
      </c>
    </row>
    <row r="42" spans="1:19" x14ac:dyDescent="0.35">
      <c r="A42" s="15" t="s">
        <v>16</v>
      </c>
      <c r="B42" s="15">
        <f t="shared" ref="B42:M42" si="8">SUM(B32:B41)</f>
        <v>95.503591980413091</v>
      </c>
      <c r="C42" s="15">
        <f t="shared" si="8"/>
        <v>97.393803176464431</v>
      </c>
      <c r="D42" s="15">
        <f t="shared" si="8"/>
        <v>96.639534426548934</v>
      </c>
      <c r="E42" s="15">
        <f t="shared" si="8"/>
        <v>97.15630209404803</v>
      </c>
      <c r="F42" s="15">
        <f t="shared" si="8"/>
        <v>96.470721723771234</v>
      </c>
      <c r="G42" s="15">
        <f t="shared" si="8"/>
        <v>95.76731278686654</v>
      </c>
      <c r="H42" s="15">
        <f t="shared" si="8"/>
        <v>96.613995432087648</v>
      </c>
      <c r="I42" s="15">
        <f t="shared" si="8"/>
        <v>96.617373812097057</v>
      </c>
      <c r="J42" s="15">
        <f t="shared" si="8"/>
        <v>96.899112786866539</v>
      </c>
      <c r="K42" s="15">
        <f t="shared" si="8"/>
        <v>96.489112786866514</v>
      </c>
      <c r="L42" s="15">
        <f t="shared" si="8"/>
        <v>96.477312786866548</v>
      </c>
      <c r="M42" s="15">
        <f t="shared" si="8"/>
        <v>96.845412786866518</v>
      </c>
      <c r="O42" s="1" t="s">
        <v>16</v>
      </c>
      <c r="P42" s="1">
        <f t="shared" si="4"/>
        <v>96.572798881646932</v>
      </c>
      <c r="Q42" s="1">
        <f t="shared" si="5"/>
        <v>0.52414543606650055</v>
      </c>
      <c r="R42" s="1">
        <f t="shared" si="6"/>
        <v>95.503591980413091</v>
      </c>
      <c r="S42" s="1">
        <f t="shared" si="7"/>
        <v>97.393803176464431</v>
      </c>
    </row>
    <row r="43" spans="1:19" s="11" customFormat="1" x14ac:dyDescent="0.35">
      <c r="A43" s="11" t="s">
        <v>17</v>
      </c>
      <c r="B43" s="11">
        <v>3.2247574031771493</v>
      </c>
      <c r="C43" s="11">
        <v>3.2126055257439377</v>
      </c>
      <c r="D43" s="11">
        <v>3.2751904417675308</v>
      </c>
      <c r="E43" s="11">
        <v>3.2341219467947</v>
      </c>
      <c r="F43" s="11">
        <v>3.1946320879170411</v>
      </c>
      <c r="G43" s="11">
        <v>3.1680103862631137</v>
      </c>
      <c r="H43" s="11">
        <v>3.1383438565332096</v>
      </c>
      <c r="I43" s="11">
        <v>3.2096944295118717</v>
      </c>
      <c r="J43" s="11">
        <v>3.2716982213760435</v>
      </c>
      <c r="K43" s="11">
        <v>3.2207776891025226</v>
      </c>
      <c r="L43" s="11">
        <v>3.3483144114135799</v>
      </c>
      <c r="M43" s="11">
        <v>3.214141882336826</v>
      </c>
      <c r="O43" s="11" t="s">
        <v>17</v>
      </c>
      <c r="P43" s="11">
        <f t="shared" si="4"/>
        <v>3.2260240234947939</v>
      </c>
      <c r="Q43" s="11">
        <f t="shared" si="5"/>
        <v>5.4087351177315654E-2</v>
      </c>
      <c r="R43" s="11">
        <f t="shared" si="6"/>
        <v>3.1383438565332096</v>
      </c>
      <c r="S43" s="11">
        <f t="shared" si="7"/>
        <v>3.3483144114135799</v>
      </c>
    </row>
    <row r="44" spans="1:19" s="11" customFormat="1" x14ac:dyDescent="0.35">
      <c r="A44" s="11" t="s">
        <v>33</v>
      </c>
      <c r="B44" s="11">
        <v>1.6895945287624903</v>
      </c>
      <c r="C44" s="11">
        <v>1.7213236720880936</v>
      </c>
      <c r="D44" s="11">
        <v>1.5505573094022029</v>
      </c>
      <c r="E44" s="11">
        <v>1.6814538874585638</v>
      </c>
      <c r="F44" s="11">
        <v>1.7754258486106609</v>
      </c>
      <c r="G44" s="11">
        <v>1.7111268818960184</v>
      </c>
      <c r="H44" s="11">
        <v>1.7756418693974441</v>
      </c>
      <c r="I44" s="11">
        <v>1.7039989023005846</v>
      </c>
      <c r="J44" s="11">
        <v>1.6145015830228668</v>
      </c>
      <c r="K44" s="11">
        <v>1.6433769480125884</v>
      </c>
      <c r="L44" s="11">
        <v>1.5094072202988922</v>
      </c>
      <c r="M44" s="11">
        <v>1.7240864138316965</v>
      </c>
      <c r="O44" s="11" t="s">
        <v>33</v>
      </c>
      <c r="P44" s="11">
        <f t="shared" si="4"/>
        <v>1.6750412554235083</v>
      </c>
      <c r="Q44" s="11">
        <f t="shared" si="5"/>
        <v>8.242751295357896E-2</v>
      </c>
      <c r="R44" s="11">
        <f t="shared" si="6"/>
        <v>1.5094072202988922</v>
      </c>
      <c r="S44" s="11">
        <f t="shared" si="7"/>
        <v>1.7756418693974441</v>
      </c>
    </row>
    <row r="45" spans="1:19" s="11" customFormat="1" x14ac:dyDescent="0.35">
      <c r="A45" s="11" t="s">
        <v>18</v>
      </c>
      <c r="B45" s="11">
        <v>1.1724267642530312E-3</v>
      </c>
      <c r="C45" s="11">
        <v>0</v>
      </c>
      <c r="D45" s="11">
        <v>0</v>
      </c>
      <c r="E45" s="11">
        <v>0</v>
      </c>
      <c r="F45" s="11">
        <v>0</v>
      </c>
      <c r="G45" s="11">
        <v>7.6417132065946199E-4</v>
      </c>
      <c r="H45" s="11">
        <v>1.5141441867403981E-3</v>
      </c>
      <c r="I45" s="11">
        <v>0</v>
      </c>
      <c r="J45" s="11">
        <v>2.3714131876962819E-3</v>
      </c>
      <c r="K45" s="11">
        <v>0</v>
      </c>
      <c r="L45" s="11">
        <v>0</v>
      </c>
      <c r="M45" s="11">
        <v>1.4547895252646015E-3</v>
      </c>
      <c r="O45" s="11" t="s">
        <v>18</v>
      </c>
      <c r="P45" s="11">
        <f t="shared" si="4"/>
        <v>6.0641208205114785E-4</v>
      </c>
      <c r="Q45" s="11">
        <f t="shared" si="5"/>
        <v>8.3002522708667495E-4</v>
      </c>
      <c r="R45" s="11">
        <f t="shared" si="6"/>
        <v>0</v>
      </c>
      <c r="S45" s="11">
        <f t="shared" si="7"/>
        <v>2.3714131876962819E-3</v>
      </c>
    </row>
    <row r="46" spans="1:19" s="11" customFormat="1" x14ac:dyDescent="0.35">
      <c r="A46" s="11" t="s">
        <v>34</v>
      </c>
      <c r="B46" s="11">
        <v>6.8034578200941984E-2</v>
      </c>
      <c r="C46" s="11">
        <v>5.5048268584762347E-2</v>
      </c>
      <c r="D46" s="11">
        <v>6.0428783903369906E-2</v>
      </c>
      <c r="E46" s="11">
        <v>4.6456865308265829E-2</v>
      </c>
      <c r="F46" s="11">
        <v>7.2343095624264817E-2</v>
      </c>
      <c r="G46" s="11">
        <v>3.1029893144313096E-2</v>
      </c>
      <c r="H46" s="11">
        <v>6.5075419332124101E-2</v>
      </c>
      <c r="I46" s="11">
        <v>4.3195761033121678E-2</v>
      </c>
      <c r="J46" s="11">
        <v>4.199209998203373E-2</v>
      </c>
      <c r="K46" s="11">
        <v>3.9427000014927882E-2</v>
      </c>
      <c r="L46" s="11">
        <v>4.7808323648106568E-2</v>
      </c>
      <c r="M46" s="11">
        <v>4.0819126647783782E-2</v>
      </c>
      <c r="O46" s="11" t="s">
        <v>34</v>
      </c>
      <c r="P46" s="11">
        <f t="shared" si="4"/>
        <v>5.0971601285334643E-2</v>
      </c>
      <c r="Q46" s="11">
        <f t="shared" si="5"/>
        <v>1.2997789110308963E-2</v>
      </c>
      <c r="R46" s="11">
        <f t="shared" si="6"/>
        <v>3.1029893144313096E-2</v>
      </c>
      <c r="S46" s="11">
        <f t="shared" si="7"/>
        <v>7.2343095624264817E-2</v>
      </c>
    </row>
    <row r="47" spans="1:19" s="11" customFormat="1" x14ac:dyDescent="0.35">
      <c r="A47" s="11" t="s">
        <v>23</v>
      </c>
      <c r="B47" s="11">
        <v>2.6244075438510562E-3</v>
      </c>
      <c r="C47" s="11">
        <v>0</v>
      </c>
      <c r="D47" s="11">
        <v>3.1906884116734103E-3</v>
      </c>
      <c r="E47" s="11">
        <v>5.0199387151114066E-3</v>
      </c>
      <c r="F47" s="11">
        <v>2.4122846233752531E-3</v>
      </c>
      <c r="G47" s="11">
        <v>0</v>
      </c>
      <c r="H47" s="11">
        <v>4.0792160242844842E-3</v>
      </c>
      <c r="I47" s="11">
        <v>2.4253656558915096E-3</v>
      </c>
      <c r="J47" s="11">
        <v>0</v>
      </c>
      <c r="K47" s="11">
        <v>3.0586794425799587E-3</v>
      </c>
      <c r="L47" s="11">
        <v>0</v>
      </c>
      <c r="M47" s="11">
        <v>3.5676479475710149E-3</v>
      </c>
      <c r="O47" s="11" t="s">
        <v>23</v>
      </c>
      <c r="P47" s="11">
        <f t="shared" si="4"/>
        <v>2.1981856970281744E-3</v>
      </c>
      <c r="Q47" s="11">
        <f t="shared" si="5"/>
        <v>1.7763266168915649E-3</v>
      </c>
      <c r="R47" s="11">
        <f t="shared" si="6"/>
        <v>0</v>
      </c>
      <c r="S47" s="11">
        <f t="shared" si="7"/>
        <v>5.0199387151114066E-3</v>
      </c>
    </row>
    <row r="48" spans="1:19" s="11" customFormat="1" x14ac:dyDescent="0.35">
      <c r="A48" s="11" t="s">
        <v>24</v>
      </c>
      <c r="B48" s="11">
        <v>4.9401402777484256</v>
      </c>
      <c r="C48" s="11">
        <v>4.9359592478012271</v>
      </c>
      <c r="D48" s="11">
        <v>5.0522117223422836</v>
      </c>
      <c r="E48" s="11">
        <v>4.953826200956966</v>
      </c>
      <c r="F48" s="11">
        <v>4.8705268885330613</v>
      </c>
      <c r="G48" s="11">
        <v>5.0614752685826474</v>
      </c>
      <c r="H48" s="11">
        <v>4.9844770655615402</v>
      </c>
      <c r="I48" s="11">
        <v>4.9772036920381657</v>
      </c>
      <c r="J48" s="11">
        <v>4.986389466700615</v>
      </c>
      <c r="K48" s="11">
        <v>5.0479179522640969</v>
      </c>
      <c r="L48" s="11">
        <v>4.985653837994894</v>
      </c>
      <c r="M48" s="11">
        <v>4.9362019308918663</v>
      </c>
      <c r="O48" s="11" t="s">
        <v>24</v>
      </c>
      <c r="P48" s="11">
        <f t="shared" si="4"/>
        <v>4.9776652959513159</v>
      </c>
      <c r="Q48" s="11">
        <f t="shared" si="5"/>
        <v>5.6098072436110487E-2</v>
      </c>
      <c r="R48" s="11">
        <f t="shared" si="6"/>
        <v>4.8705268885330613</v>
      </c>
      <c r="S48" s="11">
        <f t="shared" si="7"/>
        <v>5.0614752685826474</v>
      </c>
    </row>
    <row r="49" spans="1:19" s="11" customFormat="1" x14ac:dyDescent="0.35">
      <c r="A49" s="11" t="s">
        <v>35</v>
      </c>
      <c r="B49" s="11">
        <v>1.5548521174428428E-3</v>
      </c>
      <c r="C49" s="11">
        <v>1.4663454546188174E-3</v>
      </c>
      <c r="D49" s="11">
        <v>1.5006208259718808E-3</v>
      </c>
      <c r="E49" s="11">
        <v>2.7595815033753667E-3</v>
      </c>
      <c r="F49" s="11">
        <v>1.8267413733584143E-3</v>
      </c>
      <c r="G49" s="11">
        <v>1.9080133169309596E-3</v>
      </c>
      <c r="H49" s="11">
        <v>7.1547895991699005E-4</v>
      </c>
      <c r="I49" s="11">
        <v>4.2909589604496994E-4</v>
      </c>
      <c r="J49" s="11">
        <v>7.5320708580470274E-4</v>
      </c>
      <c r="K49" s="11">
        <v>1.6551423971271116E-3</v>
      </c>
      <c r="L49" s="11">
        <v>1.7622892119444576E-3</v>
      </c>
      <c r="M49" s="11">
        <v>0</v>
      </c>
      <c r="O49" s="11" t="s">
        <v>35</v>
      </c>
      <c r="P49" s="11">
        <f t="shared" si="4"/>
        <v>1.3609473452113761E-3</v>
      </c>
      <c r="Q49" s="11">
        <f t="shared" si="5"/>
        <v>7.564731412330357E-4</v>
      </c>
      <c r="R49" s="11">
        <f t="shared" si="6"/>
        <v>0</v>
      </c>
      <c r="S49" s="11">
        <f t="shared" si="7"/>
        <v>2.7595815033753667E-3</v>
      </c>
    </row>
    <row r="50" spans="1:19" s="11" customFormat="1" x14ac:dyDescent="0.35">
      <c r="A50" s="11" t="s">
        <v>36</v>
      </c>
      <c r="B50" s="11">
        <v>0</v>
      </c>
      <c r="C50" s="11">
        <v>0</v>
      </c>
      <c r="D50" s="11">
        <v>9.5886917362213789E-3</v>
      </c>
      <c r="E50" s="11">
        <v>2.0606315874447155E-3</v>
      </c>
      <c r="F50" s="11">
        <v>0</v>
      </c>
      <c r="G50" s="11">
        <v>0</v>
      </c>
      <c r="H50" s="11">
        <v>3.3349419716353352E-3</v>
      </c>
      <c r="I50" s="11">
        <v>2.7177458043145114E-3</v>
      </c>
      <c r="J50" s="11">
        <v>1.9471651395347686E-3</v>
      </c>
      <c r="K50" s="11">
        <v>1.3614418966659103E-3</v>
      </c>
      <c r="L50" s="11">
        <v>5.1614953400288838E-3</v>
      </c>
      <c r="M50" s="11">
        <v>3.3258437017432132E-3</v>
      </c>
      <c r="O50" s="11" t="s">
        <v>36</v>
      </c>
      <c r="P50" s="11">
        <f t="shared" si="4"/>
        <v>2.4581630981323935E-3</v>
      </c>
      <c r="Q50" s="11">
        <f t="shared" si="5"/>
        <v>2.7885096826154713E-3</v>
      </c>
      <c r="R50" s="11">
        <f t="shared" si="6"/>
        <v>0</v>
      </c>
      <c r="S50" s="11">
        <f t="shared" si="7"/>
        <v>9.5886917362213789E-3</v>
      </c>
    </row>
    <row r="51" spans="1:19" s="11" customFormat="1" x14ac:dyDescent="0.35">
      <c r="A51" s="11" t="s">
        <v>20</v>
      </c>
      <c r="B51" s="11">
        <v>0.124</v>
      </c>
      <c r="C51" s="11">
        <v>8.3000000000000004E-2</v>
      </c>
      <c r="D51" s="11">
        <v>0.09</v>
      </c>
      <c r="E51" s="11">
        <v>6.4000000000000001E-2</v>
      </c>
      <c r="F51" s="11">
        <v>0.12</v>
      </c>
      <c r="G51" s="11">
        <v>0.45103315222989587</v>
      </c>
      <c r="H51" s="11">
        <v>0.59277299509901027</v>
      </c>
      <c r="I51" s="11">
        <v>0.50227697135221305</v>
      </c>
      <c r="J51" s="11">
        <v>0.58360763777730551</v>
      </c>
      <c r="K51" s="11">
        <v>0.50798518613577082</v>
      </c>
      <c r="L51" s="11">
        <v>4.510239465258371E-3</v>
      </c>
      <c r="M51" s="11">
        <v>5.6509496287645712E-2</v>
      </c>
      <c r="O51" s="11" t="s">
        <v>20</v>
      </c>
      <c r="P51" s="11">
        <f t="shared" si="4"/>
        <v>0.26497463986225833</v>
      </c>
      <c r="Q51" s="11">
        <f t="shared" si="5"/>
        <v>0.23650401812353583</v>
      </c>
      <c r="R51" s="11">
        <f t="shared" si="6"/>
        <v>4.510239465258371E-3</v>
      </c>
      <c r="S51" s="11">
        <f t="shared" si="7"/>
        <v>0.59277299509901027</v>
      </c>
    </row>
    <row r="52" spans="1:19" s="11" customFormat="1" x14ac:dyDescent="0.35">
      <c r="A52" s="11" t="s">
        <v>37</v>
      </c>
      <c r="B52" s="11">
        <v>8</v>
      </c>
      <c r="C52" s="11">
        <v>8</v>
      </c>
      <c r="D52" s="11">
        <v>8</v>
      </c>
      <c r="E52" s="11">
        <v>8</v>
      </c>
      <c r="F52" s="11">
        <v>8</v>
      </c>
      <c r="G52" s="11">
        <v>8</v>
      </c>
      <c r="H52" s="11">
        <v>8</v>
      </c>
      <c r="I52" s="11">
        <v>8</v>
      </c>
      <c r="J52" s="11">
        <v>8</v>
      </c>
      <c r="K52" s="11">
        <v>8</v>
      </c>
      <c r="L52" s="11">
        <v>8</v>
      </c>
      <c r="M52" s="11">
        <v>8</v>
      </c>
      <c r="O52" s="11" t="s">
        <v>37</v>
      </c>
      <c r="P52" s="11">
        <f t="shared" si="4"/>
        <v>8</v>
      </c>
      <c r="Q52" s="11">
        <f t="shared" si="5"/>
        <v>0</v>
      </c>
      <c r="R52" s="11">
        <f t="shared" si="6"/>
        <v>8</v>
      </c>
      <c r="S52" s="11">
        <f t="shared" si="7"/>
        <v>8</v>
      </c>
    </row>
    <row r="53" spans="1:19" s="11" customFormat="1" x14ac:dyDescent="0.35"/>
    <row r="54" spans="1:19" s="11" customFormat="1" x14ac:dyDescent="0.35">
      <c r="A54" s="11" t="s">
        <v>16</v>
      </c>
      <c r="B54" s="11">
        <v>17.930667337040148</v>
      </c>
      <c r="C54" s="11">
        <v>17.927062216751388</v>
      </c>
      <c r="D54" s="11">
        <v>17.955982240409707</v>
      </c>
      <c r="E54" s="11">
        <v>17.926663798215049</v>
      </c>
      <c r="F54" s="11">
        <v>17.918143028873491</v>
      </c>
      <c r="G54" s="11">
        <v>18.428042540642657</v>
      </c>
      <c r="H54" s="11">
        <v>18.567568074266401</v>
      </c>
      <c r="I54" s="11">
        <v>18.441941963592207</v>
      </c>
      <c r="J54" s="11">
        <v>18.503260794271903</v>
      </c>
      <c r="K54" s="11">
        <v>18.46683944868429</v>
      </c>
      <c r="L54" s="11">
        <v>17.905528113771787</v>
      </c>
      <c r="M54" s="11">
        <v>17.98095794755076</v>
      </c>
      <c r="O54" s="11" t="s">
        <v>16</v>
      </c>
      <c r="P54" s="11">
        <f t="shared" si="4"/>
        <v>18.162721458672483</v>
      </c>
      <c r="Q54" s="11">
        <f t="shared" si="5"/>
        <v>0.28405643742365072</v>
      </c>
      <c r="R54" s="11">
        <f t="shared" si="6"/>
        <v>17.905528113771787</v>
      </c>
      <c r="S54" s="11">
        <f t="shared" si="7"/>
        <v>18.567568074266401</v>
      </c>
    </row>
    <row r="57" spans="1:19" x14ac:dyDescent="0.35">
      <c r="B57" s="1" t="s">
        <v>248</v>
      </c>
    </row>
    <row r="58" spans="1:19" x14ac:dyDescent="0.35">
      <c r="B58" s="1" t="s">
        <v>213</v>
      </c>
      <c r="C58" s="1" t="s">
        <v>214</v>
      </c>
      <c r="D58" s="1" t="s">
        <v>215</v>
      </c>
      <c r="E58" s="1" t="s">
        <v>216</v>
      </c>
      <c r="F58" s="1" t="s">
        <v>217</v>
      </c>
      <c r="G58" s="1" t="s">
        <v>218</v>
      </c>
      <c r="H58" s="1" t="s">
        <v>219</v>
      </c>
      <c r="I58" s="1" t="s">
        <v>220</v>
      </c>
      <c r="M58" s="1" t="s">
        <v>269</v>
      </c>
      <c r="N58" s="1" t="s">
        <v>270</v>
      </c>
      <c r="O58" s="1" t="s">
        <v>249</v>
      </c>
      <c r="P58" s="1" t="s">
        <v>250</v>
      </c>
    </row>
    <row r="59" spans="1:19" x14ac:dyDescent="0.35">
      <c r="A59" s="1" t="s">
        <v>8</v>
      </c>
      <c r="B59" s="1">
        <v>28.6</v>
      </c>
      <c r="C59" s="1">
        <v>29.26</v>
      </c>
      <c r="D59" s="1">
        <v>30.36</v>
      </c>
      <c r="E59" s="1">
        <v>31.05</v>
      </c>
      <c r="F59" s="1">
        <v>30.08</v>
      </c>
      <c r="G59" s="1">
        <v>30.26</v>
      </c>
      <c r="H59" s="1">
        <v>29.16</v>
      </c>
      <c r="I59" s="1">
        <v>29.04</v>
      </c>
      <c r="L59" s="1" t="s">
        <v>8</v>
      </c>
      <c r="M59" s="1">
        <f>AVERAGE(B59:I59)</f>
        <v>29.726249999999997</v>
      </c>
      <c r="N59" s="1">
        <f>STDEV(B59:I59)</f>
        <v>0.83164101974005911</v>
      </c>
      <c r="O59" s="1">
        <f>MIN(B59:I59)</f>
        <v>28.6</v>
      </c>
      <c r="P59" s="1">
        <f>MAX(B59:I59)</f>
        <v>31.05</v>
      </c>
    </row>
    <row r="60" spans="1:19" x14ac:dyDescent="0.35">
      <c r="A60" s="1" t="s">
        <v>9</v>
      </c>
      <c r="B60" s="1">
        <v>1.44E-2</v>
      </c>
      <c r="C60" s="1">
        <v>2.7E-2</v>
      </c>
      <c r="D60" s="1" t="s">
        <v>411</v>
      </c>
      <c r="E60" s="1" t="s">
        <v>411</v>
      </c>
      <c r="F60" s="1" t="s">
        <v>411</v>
      </c>
      <c r="G60" s="1" t="s">
        <v>411</v>
      </c>
      <c r="H60" s="1" t="s">
        <v>411</v>
      </c>
      <c r="I60" s="1" t="s">
        <v>411</v>
      </c>
      <c r="L60" s="1" t="s">
        <v>9</v>
      </c>
      <c r="M60" s="1">
        <f t="shared" ref="M60:M79" si="9">AVERAGE(B60:I60)</f>
        <v>2.07E-2</v>
      </c>
      <c r="N60" s="1">
        <f t="shared" ref="N60:N79" si="10">STDEV(B60:I60)</f>
        <v>8.9095454429504919E-3</v>
      </c>
    </row>
    <row r="61" spans="1:19" x14ac:dyDescent="0.35">
      <c r="A61" s="1" t="s">
        <v>10</v>
      </c>
      <c r="B61" s="1">
        <v>17.79</v>
      </c>
      <c r="C61" s="1">
        <v>17.61</v>
      </c>
      <c r="D61" s="1">
        <v>12.96</v>
      </c>
      <c r="E61" s="1">
        <v>17.489999999999998</v>
      </c>
      <c r="F61" s="1">
        <v>17.489999999999998</v>
      </c>
      <c r="G61" s="1">
        <v>17.940000000000001</v>
      </c>
      <c r="H61" s="1">
        <v>17.600000000000001</v>
      </c>
      <c r="I61" s="1">
        <v>17.420000000000002</v>
      </c>
      <c r="L61" s="1" t="s">
        <v>10</v>
      </c>
      <c r="M61" s="1">
        <f t="shared" si="9"/>
        <v>17.037500000000001</v>
      </c>
      <c r="N61" s="1">
        <f t="shared" si="10"/>
        <v>1.6564484382471514</v>
      </c>
    </row>
    <row r="62" spans="1:19" x14ac:dyDescent="0.35">
      <c r="A62" s="1" t="s">
        <v>13</v>
      </c>
      <c r="B62" s="1">
        <v>0.7</v>
      </c>
      <c r="C62" s="1">
        <v>0.56999999999999995</v>
      </c>
      <c r="D62" s="1">
        <v>0.9</v>
      </c>
      <c r="E62" s="1">
        <v>0.43</v>
      </c>
      <c r="F62" s="1">
        <v>0.74</v>
      </c>
      <c r="G62" s="1">
        <v>0.5</v>
      </c>
      <c r="H62" s="1">
        <v>0.56000000000000005</v>
      </c>
      <c r="I62" s="1">
        <v>0.63</v>
      </c>
      <c r="L62" s="1" t="s">
        <v>13</v>
      </c>
      <c r="M62" s="1">
        <f t="shared" si="9"/>
        <v>0.62875000000000003</v>
      </c>
      <c r="N62" s="1">
        <f t="shared" si="10"/>
        <v>0.1489427023100782</v>
      </c>
      <c r="O62" s="1">
        <f>MIN(B62:I62)</f>
        <v>0.43</v>
      </c>
      <c r="P62" s="1">
        <f>MAX(B62:I62)</f>
        <v>0.9</v>
      </c>
    </row>
    <row r="63" spans="1:19" x14ac:dyDescent="0.35">
      <c r="A63" s="1" t="s">
        <v>14</v>
      </c>
      <c r="B63" s="1" t="s">
        <v>411</v>
      </c>
      <c r="C63" s="1" t="s">
        <v>411</v>
      </c>
      <c r="D63" s="1" t="s">
        <v>411</v>
      </c>
      <c r="E63" s="1" t="s">
        <v>411</v>
      </c>
      <c r="F63" s="1" t="s">
        <v>411</v>
      </c>
      <c r="G63" s="1" t="s">
        <v>411</v>
      </c>
      <c r="H63" s="1" t="s">
        <v>411</v>
      </c>
      <c r="I63" s="1" t="s">
        <v>411</v>
      </c>
      <c r="L63" s="1" t="s">
        <v>14</v>
      </c>
      <c r="M63" s="1" t="s">
        <v>411</v>
      </c>
    </row>
    <row r="64" spans="1:19" x14ac:dyDescent="0.35">
      <c r="A64" s="1" t="s">
        <v>15</v>
      </c>
      <c r="B64" s="1">
        <v>33.340000000000003</v>
      </c>
      <c r="C64" s="1">
        <v>33.33</v>
      </c>
      <c r="D64" s="1">
        <v>35.19</v>
      </c>
      <c r="E64" s="1">
        <v>33.75</v>
      </c>
      <c r="F64" s="1">
        <v>33.39</v>
      </c>
      <c r="G64" s="1">
        <v>33.479999999999997</v>
      </c>
      <c r="H64" s="1">
        <v>33.4</v>
      </c>
      <c r="I64" s="1">
        <v>33.21</v>
      </c>
      <c r="L64" s="1" t="s">
        <v>15</v>
      </c>
      <c r="M64" s="1">
        <f t="shared" si="9"/>
        <v>33.636249999999997</v>
      </c>
      <c r="N64" s="1">
        <f t="shared" si="10"/>
        <v>0.64710205642430962</v>
      </c>
      <c r="O64" s="1">
        <f>MIN(B64:I64)</f>
        <v>33.21</v>
      </c>
      <c r="P64" s="1">
        <f>MAX(B64:I64)</f>
        <v>35.19</v>
      </c>
    </row>
    <row r="65" spans="1:16" x14ac:dyDescent="0.35">
      <c r="A65" s="1" t="s">
        <v>29</v>
      </c>
      <c r="B65" s="1">
        <v>2.1000000000000001E-2</v>
      </c>
      <c r="C65" s="1">
        <v>0.01</v>
      </c>
      <c r="D65" s="1">
        <v>0.02</v>
      </c>
      <c r="E65" s="1">
        <v>0.01</v>
      </c>
      <c r="F65" s="1">
        <v>0.01</v>
      </c>
      <c r="G65" s="1">
        <v>4.9000000000000002E-2</v>
      </c>
      <c r="H65" s="1">
        <v>0.02</v>
      </c>
      <c r="I65" s="1" t="s">
        <v>411</v>
      </c>
      <c r="L65" s="1" t="s">
        <v>29</v>
      </c>
      <c r="M65" s="1">
        <f t="shared" si="9"/>
        <v>0.02</v>
      </c>
      <c r="N65" s="1">
        <f t="shared" si="10"/>
        <v>1.3796134724383249E-2</v>
      </c>
    </row>
    <row r="66" spans="1:16" x14ac:dyDescent="0.35">
      <c r="A66" s="1" t="s">
        <v>30</v>
      </c>
      <c r="B66" s="1" t="s">
        <v>411</v>
      </c>
      <c r="C66" s="1">
        <v>0.01</v>
      </c>
      <c r="D66" s="1">
        <v>0.06</v>
      </c>
      <c r="E66" s="1">
        <v>7.0000000000000001E-3</v>
      </c>
      <c r="F66" s="1" t="s">
        <v>411</v>
      </c>
      <c r="G66" s="1">
        <v>0.01</v>
      </c>
      <c r="H66" s="1" t="s">
        <v>411</v>
      </c>
      <c r="I66" s="1" t="s">
        <v>411</v>
      </c>
      <c r="L66" s="1" t="s">
        <v>30</v>
      </c>
      <c r="M66" s="1">
        <f t="shared" si="9"/>
        <v>2.1749999999999999E-2</v>
      </c>
      <c r="N66" s="1">
        <f t="shared" si="10"/>
        <v>2.5539185578244267E-2</v>
      </c>
    </row>
    <row r="67" spans="1:16" x14ac:dyDescent="0.35">
      <c r="A67" s="1" t="s">
        <v>11</v>
      </c>
      <c r="B67" s="1">
        <v>5.04</v>
      </c>
      <c r="C67" s="1">
        <v>4.45</v>
      </c>
      <c r="D67" s="1">
        <v>4.7</v>
      </c>
      <c r="E67" s="1">
        <v>2.8</v>
      </c>
      <c r="F67" s="1">
        <v>5</v>
      </c>
      <c r="G67" s="1">
        <v>2.2000000000000002</v>
      </c>
      <c r="H67" s="1">
        <v>4.9000000000000004</v>
      </c>
      <c r="I67" s="1">
        <v>4</v>
      </c>
      <c r="L67" s="1" t="s">
        <v>11</v>
      </c>
      <c r="M67" s="1">
        <f t="shared" si="9"/>
        <v>4.1362500000000004</v>
      </c>
      <c r="N67" s="1">
        <f t="shared" si="10"/>
        <v>1.0767402857036321</v>
      </c>
      <c r="O67" s="1">
        <f>MIN(B67:I67)</f>
        <v>2.2000000000000002</v>
      </c>
      <c r="P67" s="1">
        <f>MAX(B67:I67)</f>
        <v>5.04</v>
      </c>
    </row>
    <row r="68" spans="1:16" x14ac:dyDescent="0.35">
      <c r="A68" s="1" t="s">
        <v>31</v>
      </c>
      <c r="B68" s="1">
        <v>11.906428641264915</v>
      </c>
      <c r="C68" s="1">
        <v>11.982873609243992</v>
      </c>
      <c r="D68" s="1">
        <v>11.729491308789891</v>
      </c>
      <c r="E68" s="1">
        <v>12.311082202753674</v>
      </c>
      <c r="F68" s="1">
        <v>12.120336301352431</v>
      </c>
      <c r="G68" s="1">
        <v>12.218311098042237</v>
      </c>
      <c r="H68" s="1">
        <v>11.968404450720229</v>
      </c>
      <c r="I68" s="1">
        <v>11.900375783342909</v>
      </c>
      <c r="L68" s="1" t="s">
        <v>31</v>
      </c>
      <c r="M68" s="1">
        <f t="shared" si="9"/>
        <v>12.017162924438784</v>
      </c>
      <c r="N68" s="1">
        <f t="shared" si="10"/>
        <v>0.18887006030383885</v>
      </c>
    </row>
    <row r="69" spans="1:16" x14ac:dyDescent="0.35">
      <c r="A69" s="15" t="s">
        <v>16</v>
      </c>
      <c r="B69" s="15">
        <v>97.427828641264924</v>
      </c>
      <c r="C69" s="15">
        <v>97.25887360924402</v>
      </c>
      <c r="D69" s="15">
        <v>95.923491308789892</v>
      </c>
      <c r="E69" s="15">
        <v>97.857082202753674</v>
      </c>
      <c r="F69" s="15">
        <v>98.835336301352413</v>
      </c>
      <c r="G69" s="15">
        <v>96.667311098042262</v>
      </c>
      <c r="H69" s="15">
        <v>97.608404450720229</v>
      </c>
      <c r="I69" s="15">
        <v>96.211375783342916</v>
      </c>
      <c r="L69" s="1" t="s">
        <v>16</v>
      </c>
      <c r="M69" s="1">
        <f t="shared" si="9"/>
        <v>97.223712924438786</v>
      </c>
      <c r="N69" s="1">
        <f t="shared" si="10"/>
        <v>0.94221315083098289</v>
      </c>
    </row>
    <row r="70" spans="1:16" s="11" customFormat="1" x14ac:dyDescent="0.35">
      <c r="A70" s="11" t="s">
        <v>17</v>
      </c>
      <c r="B70" s="11">
        <v>2.8807175613243734</v>
      </c>
      <c r="C70" s="11">
        <v>2.9283939686545568</v>
      </c>
      <c r="D70" s="11">
        <v>3.1041217719899015</v>
      </c>
      <c r="E70" s="11">
        <v>3.024694619902319</v>
      </c>
      <c r="F70" s="11">
        <v>2.9763179399362372</v>
      </c>
      <c r="G70" s="11">
        <v>2.970119378879942</v>
      </c>
      <c r="H70" s="11">
        <v>2.9219139587026248</v>
      </c>
      <c r="I70" s="11">
        <v>2.9265240468207012</v>
      </c>
      <c r="L70" s="11" t="s">
        <v>17</v>
      </c>
      <c r="M70" s="11">
        <f t="shared" si="9"/>
        <v>2.9666004057763322</v>
      </c>
      <c r="N70" s="11">
        <f t="shared" si="10"/>
        <v>7.0541239640295156E-2</v>
      </c>
    </row>
    <row r="71" spans="1:16" s="11" customFormat="1" x14ac:dyDescent="0.35">
      <c r="A71" s="11" t="s">
        <v>33</v>
      </c>
      <c r="B71" s="11">
        <v>2.1120905919197202</v>
      </c>
      <c r="C71" s="11">
        <v>2.0773825767322851</v>
      </c>
      <c r="D71" s="11">
        <v>1.5618665762521857</v>
      </c>
      <c r="E71" s="11">
        <v>2.0082218394901323</v>
      </c>
      <c r="F71" s="11">
        <v>2.0398265801064848</v>
      </c>
      <c r="G71" s="11">
        <v>2.0755316833656319</v>
      </c>
      <c r="H71" s="11">
        <v>2.0787129338605985</v>
      </c>
      <c r="I71" s="11">
        <v>2.0692148312075522</v>
      </c>
      <c r="L71" s="11" t="s">
        <v>33</v>
      </c>
      <c r="M71" s="11">
        <f t="shared" si="9"/>
        <v>2.0028559516168238</v>
      </c>
      <c r="N71" s="11">
        <f t="shared" si="10"/>
        <v>0.18078922946829573</v>
      </c>
    </row>
    <row r="72" spans="1:16" s="11" customFormat="1" x14ac:dyDescent="0.35">
      <c r="A72" s="11" t="s">
        <v>18</v>
      </c>
      <c r="B72" s="11">
        <v>1.090818673229533E-3</v>
      </c>
      <c r="C72" s="11">
        <v>2.0322370780308146E-3</v>
      </c>
      <c r="D72" s="11">
        <v>7.6893991863542034E-5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L72" s="11" t="s">
        <v>18</v>
      </c>
      <c r="M72" s="11">
        <f t="shared" si="9"/>
        <v>3.9999371789048622E-4</v>
      </c>
      <c r="N72" s="11">
        <f t="shared" si="10"/>
        <v>7.602467466327101E-4</v>
      </c>
    </row>
    <row r="73" spans="1:16" s="11" customFormat="1" x14ac:dyDescent="0.35">
      <c r="A73" s="11" t="s">
        <v>34</v>
      </c>
      <c r="B73" s="11">
        <v>5.8966875815479575E-2</v>
      </c>
      <c r="C73" s="11">
        <v>4.7709566352100517E-2</v>
      </c>
      <c r="D73" s="11">
        <v>7.6958203965307004E-2</v>
      </c>
      <c r="E73" s="11">
        <v>3.5031910000042611E-2</v>
      </c>
      <c r="F73" s="11">
        <v>6.1236257619657113E-2</v>
      </c>
      <c r="G73" s="11">
        <v>4.1044069807641526E-2</v>
      </c>
      <c r="H73" s="11">
        <v>4.6929222820713608E-2</v>
      </c>
      <c r="I73" s="11">
        <v>5.3097181189038452E-2</v>
      </c>
      <c r="L73" s="11" t="s">
        <v>34</v>
      </c>
      <c r="M73" s="11">
        <f t="shared" si="9"/>
        <v>5.2621660946247546E-2</v>
      </c>
      <c r="N73" s="11">
        <f t="shared" si="10"/>
        <v>1.313087394131647E-2</v>
      </c>
    </row>
    <row r="74" spans="1:16" s="11" customFormat="1" x14ac:dyDescent="0.35">
      <c r="A74" s="11" t="s">
        <v>23</v>
      </c>
      <c r="B74" s="11">
        <v>0</v>
      </c>
      <c r="C74" s="11">
        <v>7.6297219497538805E-4</v>
      </c>
      <c r="D74" s="11">
        <v>1.7321200873687646E-4</v>
      </c>
      <c r="E74" s="11">
        <v>0</v>
      </c>
      <c r="F74" s="11">
        <v>0</v>
      </c>
      <c r="G74" s="11">
        <v>0</v>
      </c>
      <c r="H74" s="11">
        <v>0</v>
      </c>
      <c r="I74" s="11">
        <v>5.9753664574639165E-4</v>
      </c>
      <c r="L74" s="11" t="s">
        <v>23</v>
      </c>
      <c r="M74" s="11">
        <f t="shared" si="9"/>
        <v>1.9171510618233204E-4</v>
      </c>
      <c r="N74" s="11">
        <f t="shared" si="10"/>
        <v>3.1056206137951406E-4</v>
      </c>
    </row>
    <row r="75" spans="1:16" s="11" customFormat="1" x14ac:dyDescent="0.35">
      <c r="A75" s="11" t="s">
        <v>24</v>
      </c>
      <c r="B75" s="11">
        <v>5.0059862037633058</v>
      </c>
      <c r="C75" s="11">
        <v>4.972558503707643</v>
      </c>
      <c r="D75" s="11">
        <v>5.3634675251023491</v>
      </c>
      <c r="E75" s="11">
        <v>4.9009820551036629</v>
      </c>
      <c r="F75" s="11">
        <v>4.9250122503964953</v>
      </c>
      <c r="G75" s="11">
        <v>4.898688642864518</v>
      </c>
      <c r="H75" s="11">
        <v>4.9890261027448108</v>
      </c>
      <c r="I75" s="11">
        <v>4.9890030153863272</v>
      </c>
      <c r="L75" s="11" t="s">
        <v>24</v>
      </c>
      <c r="M75" s="11">
        <f t="shared" si="9"/>
        <v>5.0055905373836396</v>
      </c>
      <c r="N75" s="11">
        <f t="shared" si="10"/>
        <v>0.15051366642775055</v>
      </c>
    </row>
    <row r="76" spans="1:16" s="11" customFormat="1" x14ac:dyDescent="0.35">
      <c r="A76" s="11" t="s">
        <v>35</v>
      </c>
      <c r="B76" s="11">
        <v>2.2664604283214379E-3</v>
      </c>
      <c r="C76" s="11">
        <v>1.0723816672918455E-3</v>
      </c>
      <c r="D76" s="11">
        <v>2.1910948466109161E-3</v>
      </c>
      <c r="E76" s="11">
        <v>1.0437923952091122E-3</v>
      </c>
      <c r="F76" s="11">
        <v>1.0602192596417192E-3</v>
      </c>
      <c r="G76" s="11">
        <v>5.1534167035760751E-3</v>
      </c>
      <c r="H76" s="11">
        <v>2.1473562383255247E-3</v>
      </c>
      <c r="I76" s="11">
        <v>4.3192632615904851E-4</v>
      </c>
      <c r="L76" s="11" t="s">
        <v>35</v>
      </c>
      <c r="M76" s="11">
        <f t="shared" si="9"/>
        <v>1.9208309831419601E-3</v>
      </c>
      <c r="N76" s="11">
        <f t="shared" si="10"/>
        <v>1.4706645214695093E-3</v>
      </c>
    </row>
    <row r="77" spans="1:16" s="11" customFormat="1" x14ac:dyDescent="0.35">
      <c r="A77" s="11" t="s">
        <v>36</v>
      </c>
      <c r="B77" s="11">
        <v>0</v>
      </c>
      <c r="C77" s="11">
        <v>1.9405990287746598E-3</v>
      </c>
      <c r="D77" s="11">
        <v>1.1895120909771555E-2</v>
      </c>
      <c r="E77" s="11">
        <v>1.3222043971064508E-3</v>
      </c>
      <c r="F77" s="11">
        <v>0</v>
      </c>
      <c r="G77" s="11">
        <v>1.9032051730745686E-3</v>
      </c>
      <c r="H77" s="11">
        <v>0</v>
      </c>
      <c r="I77" s="11">
        <v>0</v>
      </c>
      <c r="L77" s="11" t="s">
        <v>36</v>
      </c>
      <c r="M77" s="11">
        <f t="shared" si="9"/>
        <v>2.1326411885909044E-3</v>
      </c>
      <c r="N77" s="11">
        <f t="shared" si="10"/>
        <v>4.0398899018398941E-3</v>
      </c>
    </row>
    <row r="78" spans="1:16" s="11" customFormat="1" x14ac:dyDescent="0.35">
      <c r="A78" s="11" t="s">
        <v>20</v>
      </c>
      <c r="B78" s="11">
        <v>0.60209900909647662</v>
      </c>
      <c r="C78" s="11">
        <v>0.52822374736042121</v>
      </c>
      <c r="D78" s="11">
        <v>0.56995106514519067</v>
      </c>
      <c r="E78" s="11">
        <v>0.3235047707747426</v>
      </c>
      <c r="F78" s="11">
        <v>0.58677854177233946</v>
      </c>
      <c r="G78" s="11">
        <v>0.25611227358652672</v>
      </c>
      <c r="H78" s="11">
        <v>0.58234280301787034</v>
      </c>
      <c r="I78" s="11">
        <v>0.47809940729116213</v>
      </c>
      <c r="L78" s="11" t="s">
        <v>20</v>
      </c>
      <c r="M78" s="11">
        <f t="shared" si="9"/>
        <v>0.49088895225559126</v>
      </c>
      <c r="N78" s="11">
        <f t="shared" si="10"/>
        <v>0.13140565712809626</v>
      </c>
    </row>
    <row r="79" spans="1:16" s="11" customFormat="1" x14ac:dyDescent="0.35">
      <c r="A79" s="11" t="s">
        <v>37</v>
      </c>
      <c r="B79" s="11">
        <v>8</v>
      </c>
      <c r="C79" s="11">
        <v>8</v>
      </c>
      <c r="D79" s="11">
        <v>8</v>
      </c>
      <c r="E79" s="11">
        <v>8</v>
      </c>
      <c r="F79" s="11">
        <v>8</v>
      </c>
      <c r="G79" s="11">
        <v>8</v>
      </c>
      <c r="H79" s="11">
        <v>8</v>
      </c>
      <c r="I79" s="11">
        <v>8</v>
      </c>
      <c r="L79" s="11" t="s">
        <v>37</v>
      </c>
      <c r="M79" s="11">
        <f t="shared" si="9"/>
        <v>8</v>
      </c>
      <c r="N79" s="11">
        <f t="shared" si="10"/>
        <v>0</v>
      </c>
    </row>
    <row r="80" spans="1:16" s="11" customFormat="1" x14ac:dyDescent="0.35"/>
    <row r="81" spans="1:14" s="11" customFormat="1" x14ac:dyDescent="0.35">
      <c r="A81" s="11" t="s">
        <v>16</v>
      </c>
      <c r="B81" s="11">
        <v>18.665273145257117</v>
      </c>
      <c r="C81" s="11">
        <v>18.560076552776081</v>
      </c>
      <c r="D81" s="11">
        <v>18.690831878772517</v>
      </c>
      <c r="E81" s="11">
        <v>18.295919474588604</v>
      </c>
      <c r="F81" s="11">
        <v>18.590862834474862</v>
      </c>
      <c r="G81" s="11">
        <v>18.249804640839699</v>
      </c>
      <c r="H81" s="11">
        <v>18.621072377384941</v>
      </c>
      <c r="I81" s="11">
        <v>18.516967944866689</v>
      </c>
      <c r="M81" s="11">
        <f>AVERAGE(B81:I81)</f>
        <v>18.523851106120063</v>
      </c>
      <c r="N81" s="11">
        <f>STDEV(B81:I81)</f>
        <v>0.16485459982848605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BB125"/>
  <sheetViews>
    <sheetView zoomScale="70" zoomScaleNormal="70" workbookViewId="0">
      <pane xSplit="1" topLeftCell="B1" activePane="topRight" state="frozen"/>
      <selection pane="topRight" activeCell="J21" sqref="J21"/>
    </sheetView>
  </sheetViews>
  <sheetFormatPr defaultColWidth="9.1796875" defaultRowHeight="14" x14ac:dyDescent="0.35"/>
  <cols>
    <col min="1" max="16384" width="9.1796875" style="1"/>
  </cols>
  <sheetData>
    <row r="1" spans="1:46" ht="20" x14ac:dyDescent="0.35">
      <c r="B1" s="35" t="s">
        <v>428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3" spans="1:46" x14ac:dyDescent="0.35">
      <c r="B3" s="1" t="s">
        <v>38</v>
      </c>
    </row>
    <row r="4" spans="1:46" x14ac:dyDescent="0.35"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1" t="s">
        <v>57</v>
      </c>
      <c r="U4" s="1" t="s">
        <v>58</v>
      </c>
      <c r="V4" s="1" t="s">
        <v>59</v>
      </c>
      <c r="W4" s="1" t="s">
        <v>60</v>
      </c>
      <c r="X4" s="1" t="s">
        <v>61</v>
      </c>
      <c r="Y4" s="1" t="s">
        <v>62</v>
      </c>
      <c r="Z4" s="1" t="s">
        <v>63</v>
      </c>
      <c r="AA4" s="1" t="s">
        <v>64</v>
      </c>
      <c r="AB4" s="1" t="s">
        <v>65</v>
      </c>
      <c r="AC4" s="1" t="s">
        <v>66</v>
      </c>
      <c r="AD4" s="1" t="s">
        <v>67</v>
      </c>
      <c r="AE4" s="1" t="s">
        <v>68</v>
      </c>
      <c r="AF4" s="1" t="s">
        <v>69</v>
      </c>
      <c r="AG4" s="1" t="s">
        <v>70</v>
      </c>
      <c r="AH4" s="1" t="s">
        <v>71</v>
      </c>
      <c r="AI4" s="1" t="s">
        <v>72</v>
      </c>
      <c r="AJ4" s="1" t="s">
        <v>73</v>
      </c>
      <c r="AK4" s="1" t="s">
        <v>74</v>
      </c>
      <c r="AL4" s="1" t="s">
        <v>75</v>
      </c>
      <c r="AM4" s="1" t="s">
        <v>76</v>
      </c>
      <c r="AN4" s="1" t="s">
        <v>77</v>
      </c>
      <c r="AO4" s="1" t="s">
        <v>78</v>
      </c>
      <c r="AP4" s="1" t="s">
        <v>79</v>
      </c>
      <c r="AQ4" s="1" t="s">
        <v>80</v>
      </c>
      <c r="AR4" s="1" t="s">
        <v>81</v>
      </c>
      <c r="AS4" s="1" t="s">
        <v>82</v>
      </c>
      <c r="AT4" s="1" t="s">
        <v>84</v>
      </c>
    </row>
    <row r="5" spans="1:46" x14ac:dyDescent="0.35">
      <c r="A5" s="1" t="s">
        <v>8</v>
      </c>
      <c r="B5" s="1">
        <v>31.780999999999999</v>
      </c>
      <c r="C5" s="1">
        <v>31.983000000000001</v>
      </c>
      <c r="D5" s="1">
        <v>32.470999999999997</v>
      </c>
      <c r="E5" s="1">
        <v>33.524999999999999</v>
      </c>
      <c r="F5" s="1">
        <v>30.414999999999999</v>
      </c>
      <c r="G5" s="1">
        <v>34.395000000000003</v>
      </c>
      <c r="H5" s="1">
        <v>34.295000000000002</v>
      </c>
      <c r="I5" s="1">
        <v>34.344000000000001</v>
      </c>
      <c r="J5" s="1">
        <v>34.718000000000004</v>
      </c>
      <c r="K5" s="1">
        <v>34.012</v>
      </c>
      <c r="L5" s="1">
        <v>34.764000000000003</v>
      </c>
      <c r="M5" s="1">
        <v>34.334000000000003</v>
      </c>
      <c r="N5" s="1">
        <v>33.276000000000003</v>
      </c>
      <c r="O5" s="1">
        <v>34.613</v>
      </c>
      <c r="P5" s="1">
        <v>33.656999999999996</v>
      </c>
      <c r="Q5" s="1">
        <v>33.804000000000002</v>
      </c>
      <c r="R5" s="1">
        <v>34.609000000000002</v>
      </c>
      <c r="S5" s="1">
        <v>34.466999999999999</v>
      </c>
      <c r="T5" s="1">
        <v>33.966000000000001</v>
      </c>
      <c r="U5" s="1">
        <v>34.54</v>
      </c>
      <c r="V5" s="1">
        <v>34.450000000000003</v>
      </c>
      <c r="W5" s="1">
        <v>34.098999999999997</v>
      </c>
      <c r="X5" s="1">
        <v>34.319000000000003</v>
      </c>
      <c r="Y5" s="1">
        <v>35.075000000000003</v>
      </c>
      <c r="Z5" s="1">
        <v>34.959000000000003</v>
      </c>
      <c r="AA5" s="1">
        <v>34.893999999999998</v>
      </c>
      <c r="AB5" s="1">
        <v>33.981999999999999</v>
      </c>
      <c r="AC5" s="1">
        <v>34.991</v>
      </c>
      <c r="AD5" s="1">
        <v>35.255000000000003</v>
      </c>
      <c r="AE5" s="1">
        <v>35.046999999999997</v>
      </c>
      <c r="AF5" s="1">
        <v>33.790999999999997</v>
      </c>
      <c r="AG5" s="1">
        <v>34.451000000000001</v>
      </c>
      <c r="AH5" s="1">
        <v>34.189</v>
      </c>
      <c r="AI5" s="1">
        <v>34.616999999999997</v>
      </c>
      <c r="AJ5" s="1">
        <v>33.838999999999999</v>
      </c>
      <c r="AK5" s="1">
        <v>34.927999999999997</v>
      </c>
      <c r="AL5" s="1">
        <v>33.979999999999997</v>
      </c>
      <c r="AM5" s="1">
        <v>34.645000000000003</v>
      </c>
      <c r="AN5" s="1">
        <v>34.32</v>
      </c>
      <c r="AO5" s="1">
        <v>34.502000000000002</v>
      </c>
      <c r="AP5" s="1">
        <v>29.555</v>
      </c>
      <c r="AQ5" s="1">
        <v>33.872</v>
      </c>
      <c r="AR5" s="1">
        <v>34.927999999999997</v>
      </c>
      <c r="AS5" s="1">
        <v>34.811999999999998</v>
      </c>
      <c r="AT5" s="1">
        <v>34.418999999999997</v>
      </c>
    </row>
    <row r="6" spans="1:46" x14ac:dyDescent="0.35">
      <c r="A6" s="1" t="s">
        <v>9</v>
      </c>
      <c r="B6" s="1">
        <v>0.29199999999999998</v>
      </c>
      <c r="C6" s="1">
        <v>0.192</v>
      </c>
      <c r="D6" s="1">
        <v>0.30499999999999999</v>
      </c>
      <c r="E6" s="1">
        <v>8.6999999999999994E-2</v>
      </c>
      <c r="F6" s="1">
        <v>0.11600000000000001</v>
      </c>
      <c r="G6" s="1">
        <v>5.5E-2</v>
      </c>
      <c r="H6" s="1">
        <v>0.13600000000000001</v>
      </c>
      <c r="I6" s="1">
        <v>0.14599999999999999</v>
      </c>
      <c r="J6" s="1">
        <v>0.18099999999999999</v>
      </c>
      <c r="K6" s="1">
        <v>5.7000000000000002E-2</v>
      </c>
      <c r="L6" s="1">
        <v>3.7999999999999999E-2</v>
      </c>
      <c r="M6" s="1">
        <v>2.7E-2</v>
      </c>
      <c r="N6" s="1">
        <v>2.9000000000000001E-2</v>
      </c>
      <c r="O6" s="1">
        <v>5.0999999999999997E-2</v>
      </c>
      <c r="P6" s="1">
        <v>5.6000000000000001E-2</v>
      </c>
      <c r="Q6" s="1">
        <v>1.6E-2</v>
      </c>
      <c r="R6" s="1">
        <v>0.1</v>
      </c>
      <c r="S6" s="1">
        <v>5.2999999999999999E-2</v>
      </c>
      <c r="T6" s="1">
        <v>3.2000000000000001E-2</v>
      </c>
      <c r="U6" s="1">
        <v>2.1999999999999999E-2</v>
      </c>
      <c r="V6" s="1">
        <v>7.1999999999999995E-2</v>
      </c>
      <c r="W6" s="1">
        <v>8.3000000000000004E-2</v>
      </c>
      <c r="X6" s="1">
        <v>8.8999999999999996E-2</v>
      </c>
      <c r="Y6" s="1">
        <v>9.0999999999999998E-2</v>
      </c>
      <c r="Z6" s="1">
        <v>3.4000000000000002E-2</v>
      </c>
      <c r="AA6" s="1">
        <v>9.5000000000000001E-2</v>
      </c>
      <c r="AB6" s="1">
        <v>0.108</v>
      </c>
      <c r="AC6" s="1">
        <v>1.7000000000000001E-2</v>
      </c>
      <c r="AD6" s="1">
        <v>0.06</v>
      </c>
      <c r="AE6" s="1">
        <v>9.8000000000000004E-2</v>
      </c>
      <c r="AF6" s="1">
        <v>5.1999999999999998E-2</v>
      </c>
      <c r="AG6" s="1">
        <v>4.3999999999999997E-2</v>
      </c>
      <c r="AH6" s="1">
        <v>7.1999999999999995E-2</v>
      </c>
      <c r="AI6" s="1">
        <v>8.5999999999999993E-2</v>
      </c>
      <c r="AJ6" s="1">
        <v>8.4000000000000005E-2</v>
      </c>
      <c r="AK6" s="1">
        <v>8.5999999999999993E-2</v>
      </c>
      <c r="AL6" s="1">
        <v>4.9000000000000002E-2</v>
      </c>
      <c r="AM6" s="1">
        <v>9.6000000000000002E-2</v>
      </c>
      <c r="AN6" s="1">
        <v>4.8000000000000001E-2</v>
      </c>
      <c r="AO6" s="1">
        <v>5.7000000000000002E-2</v>
      </c>
      <c r="AP6" s="1">
        <v>3.6999999999999998E-2</v>
      </c>
      <c r="AQ6" s="1">
        <v>0.114</v>
      </c>
      <c r="AR6" s="1">
        <v>7.0000000000000007E-2</v>
      </c>
      <c r="AS6" s="1">
        <v>5.1999999999999998E-2</v>
      </c>
      <c r="AT6" s="1">
        <v>8.5000000000000006E-2</v>
      </c>
    </row>
    <row r="7" spans="1:46" x14ac:dyDescent="0.35">
      <c r="A7" s="1" t="s">
        <v>10</v>
      </c>
      <c r="B7" s="1">
        <v>0.59199999999999997</v>
      </c>
      <c r="C7" s="1">
        <v>0.53200000000000003</v>
      </c>
      <c r="D7" s="1">
        <v>0.376</v>
      </c>
      <c r="E7" s="1">
        <v>0.33400000000000002</v>
      </c>
      <c r="F7" s="1">
        <v>1.208</v>
      </c>
      <c r="G7" s="1">
        <v>0.124</v>
      </c>
      <c r="H7" s="1">
        <v>0.109</v>
      </c>
      <c r="I7" s="1">
        <v>8.7999999999999995E-2</v>
      </c>
      <c r="J7" s="1">
        <v>0.17399999999999999</v>
      </c>
      <c r="K7" s="1">
        <v>0.22500000000000001</v>
      </c>
      <c r="L7" s="1">
        <v>6.5000000000000002E-2</v>
      </c>
      <c r="M7" s="1">
        <v>0.122</v>
      </c>
      <c r="N7" s="1">
        <v>0.11</v>
      </c>
      <c r="O7" s="1">
        <v>0.10100000000000001</v>
      </c>
      <c r="P7" s="1">
        <v>0.109</v>
      </c>
      <c r="Q7" s="1">
        <v>0.06</v>
      </c>
      <c r="R7" s="1">
        <v>6.2E-2</v>
      </c>
      <c r="S7" s="1">
        <v>8.2000000000000003E-2</v>
      </c>
      <c r="T7" s="1">
        <v>9.9000000000000005E-2</v>
      </c>
      <c r="U7" s="1">
        <v>0.1</v>
      </c>
      <c r="V7" s="1">
        <v>0.10100000000000001</v>
      </c>
      <c r="W7" s="1">
        <v>0.108</v>
      </c>
      <c r="X7" s="1">
        <v>9.7000000000000003E-2</v>
      </c>
      <c r="Y7" s="1">
        <v>0.128</v>
      </c>
      <c r="Z7" s="1">
        <v>0.13600000000000001</v>
      </c>
      <c r="AA7" s="1">
        <v>8.4000000000000005E-2</v>
      </c>
      <c r="AB7" s="1">
        <v>0.113</v>
      </c>
      <c r="AC7" s="1">
        <v>0.08</v>
      </c>
      <c r="AD7" s="1">
        <v>8.5000000000000006E-2</v>
      </c>
      <c r="AE7" s="1">
        <v>9.9000000000000005E-2</v>
      </c>
      <c r="AF7" s="1">
        <v>0.09</v>
      </c>
      <c r="AG7" s="1">
        <v>6.6000000000000003E-2</v>
      </c>
      <c r="AH7" s="1">
        <v>0.113</v>
      </c>
      <c r="AI7" s="1">
        <v>0.13400000000000001</v>
      </c>
      <c r="AJ7" s="1">
        <v>0.153</v>
      </c>
      <c r="AK7" s="1">
        <v>0.109</v>
      </c>
      <c r="AL7" s="1">
        <v>0.11600000000000001</v>
      </c>
      <c r="AM7" s="1">
        <v>0.12</v>
      </c>
      <c r="AN7" s="1">
        <v>0.125</v>
      </c>
      <c r="AO7" s="1">
        <v>8.4000000000000005E-2</v>
      </c>
      <c r="AP7" s="1">
        <v>0.98599999999999999</v>
      </c>
      <c r="AQ7" s="1">
        <v>8.8999999999999996E-2</v>
      </c>
      <c r="AR7" s="1">
        <v>0.106</v>
      </c>
      <c r="AS7" s="1">
        <v>0.11</v>
      </c>
      <c r="AT7" s="1">
        <v>8.4000000000000005E-2</v>
      </c>
    </row>
    <row r="8" spans="1:46" x14ac:dyDescent="0.35">
      <c r="A8" s="1" t="s">
        <v>11</v>
      </c>
      <c r="B8" s="1">
        <v>20.824999999999999</v>
      </c>
      <c r="C8" s="1">
        <v>19.027000000000001</v>
      </c>
      <c r="D8" s="1">
        <v>19.960999999999999</v>
      </c>
      <c r="E8" s="1">
        <v>14.641</v>
      </c>
      <c r="F8" s="1">
        <v>19.817</v>
      </c>
      <c r="G8" s="1">
        <v>14.625</v>
      </c>
      <c r="H8" s="1">
        <v>14.233000000000001</v>
      </c>
      <c r="I8" s="1">
        <v>12.957000000000001</v>
      </c>
      <c r="J8" s="1">
        <v>15.849</v>
      </c>
      <c r="K8" s="1">
        <v>13.420999999999999</v>
      </c>
      <c r="L8" s="1">
        <v>12.912000000000001</v>
      </c>
      <c r="M8" s="1">
        <v>12.818</v>
      </c>
      <c r="N8" s="1">
        <v>12.164</v>
      </c>
      <c r="O8" s="1">
        <v>13.135999999999999</v>
      </c>
      <c r="P8" s="1">
        <v>13.167999999999999</v>
      </c>
      <c r="Q8" s="1">
        <v>12.525</v>
      </c>
      <c r="R8" s="1">
        <v>12.654999999999999</v>
      </c>
      <c r="S8" s="1">
        <v>12.593999999999999</v>
      </c>
      <c r="T8" s="1">
        <v>12.047000000000001</v>
      </c>
      <c r="U8" s="1">
        <v>11.359</v>
      </c>
      <c r="V8" s="1">
        <v>12.629</v>
      </c>
      <c r="W8" s="1">
        <v>12.393000000000001</v>
      </c>
      <c r="X8" s="1">
        <v>11.699</v>
      </c>
      <c r="Y8" s="1">
        <v>12.037000000000001</v>
      </c>
      <c r="Z8" s="1">
        <v>12.347</v>
      </c>
      <c r="AA8" s="1">
        <v>11.757</v>
      </c>
      <c r="AB8" s="1">
        <v>13.231</v>
      </c>
      <c r="AC8" s="1">
        <v>13.112</v>
      </c>
      <c r="AD8" s="1">
        <v>12.839</v>
      </c>
      <c r="AE8" s="1">
        <v>12.22</v>
      </c>
      <c r="AF8" s="1">
        <v>12.648999999999999</v>
      </c>
      <c r="AG8" s="1">
        <v>12.667</v>
      </c>
      <c r="AH8" s="1">
        <v>14.349</v>
      </c>
      <c r="AI8" s="1">
        <v>13.343999999999999</v>
      </c>
      <c r="AJ8" s="1">
        <v>13.327999999999999</v>
      </c>
      <c r="AK8" s="1">
        <v>12.638999999999999</v>
      </c>
      <c r="AL8" s="1">
        <v>12.037000000000001</v>
      </c>
      <c r="AM8" s="1">
        <v>12.621</v>
      </c>
      <c r="AN8" s="1">
        <v>12.616</v>
      </c>
      <c r="AO8" s="1">
        <v>12.635999999999999</v>
      </c>
      <c r="AP8" s="1">
        <v>8.8170000000000002</v>
      </c>
      <c r="AQ8" s="1">
        <v>9.2850000000000001</v>
      </c>
      <c r="AR8" s="1">
        <v>12.254</v>
      </c>
      <c r="AS8" s="1">
        <v>12.246</v>
      </c>
      <c r="AT8" s="1">
        <v>12.222</v>
      </c>
    </row>
    <row r="9" spans="1:46" x14ac:dyDescent="0.35">
      <c r="A9" s="1" t="s">
        <v>12</v>
      </c>
      <c r="B9" s="1">
        <v>15.983959011135219</v>
      </c>
      <c r="C9" s="1">
        <v>17.386364588754262</v>
      </c>
      <c r="D9" s="1">
        <v>14.571238440924473</v>
      </c>
      <c r="E9" s="1">
        <v>21.207169051925391</v>
      </c>
      <c r="F9" s="1">
        <v>22.529586856620146</v>
      </c>
      <c r="G9" s="1">
        <v>19.540952332352937</v>
      </c>
      <c r="H9" s="1">
        <v>19.190525550128775</v>
      </c>
      <c r="I9" s="1">
        <v>21.524466412479278</v>
      </c>
      <c r="J9" s="1">
        <v>17.298802518809769</v>
      </c>
      <c r="K9" s="1">
        <v>22.336888669944592</v>
      </c>
      <c r="L9" s="1">
        <v>20.591078163614601</v>
      </c>
      <c r="M9" s="1">
        <v>21.110738442075846</v>
      </c>
      <c r="N9" s="1">
        <v>20.082536645387179</v>
      </c>
      <c r="O9" s="1">
        <v>20.887239968265469</v>
      </c>
      <c r="P9" s="1">
        <v>21.081354603087384</v>
      </c>
      <c r="Q9" s="1">
        <v>21.867307076687766</v>
      </c>
      <c r="R9" s="1">
        <v>21.384073383817814</v>
      </c>
      <c r="S9" s="1">
        <v>21.805748388595159</v>
      </c>
      <c r="T9" s="1">
        <v>22.777739653951265</v>
      </c>
      <c r="U9" s="1">
        <v>22.989077475622121</v>
      </c>
      <c r="V9" s="1">
        <v>21.870474603072292</v>
      </c>
      <c r="W9" s="1">
        <v>22.259821159084808</v>
      </c>
      <c r="X9" s="1">
        <v>23.261095858281394</v>
      </c>
      <c r="Y9" s="1">
        <v>21.848312680861156</v>
      </c>
      <c r="Z9" s="1">
        <v>21.647949939776169</v>
      </c>
      <c r="AA9" s="1">
        <v>22.010247033715114</v>
      </c>
      <c r="AB9" s="1">
        <v>22.082745714727377</v>
      </c>
      <c r="AC9" s="1">
        <v>20.484018887286577</v>
      </c>
      <c r="AD9" s="1">
        <v>20.578136845707562</v>
      </c>
      <c r="AE9" s="1">
        <v>20.722204150649659</v>
      </c>
      <c r="AF9" s="1">
        <v>23.030197349518129</v>
      </c>
      <c r="AG9" s="1">
        <v>20.901268583677279</v>
      </c>
      <c r="AH9" s="1">
        <v>20.544314167410068</v>
      </c>
      <c r="AI9" s="1">
        <v>21.70965193731335</v>
      </c>
      <c r="AJ9" s="1">
        <v>21.905789715384831</v>
      </c>
      <c r="AK9" s="1">
        <v>21.252467686163438</v>
      </c>
      <c r="AL9" s="1">
        <v>21.977710247870405</v>
      </c>
      <c r="AM9" s="1">
        <v>21.543358456598291</v>
      </c>
      <c r="AN9" s="1">
        <v>22.058018667459606</v>
      </c>
      <c r="AO9" s="1">
        <v>22.061435630300583</v>
      </c>
      <c r="AP9" s="1">
        <v>33.037491203929576</v>
      </c>
      <c r="AQ9" s="1">
        <v>26.895391741196541</v>
      </c>
      <c r="AR9" s="1">
        <v>21.558349952527571</v>
      </c>
      <c r="AS9" s="1">
        <v>21.325770048146921</v>
      </c>
      <c r="AT9" s="1">
        <v>22.826976897194285</v>
      </c>
    </row>
    <row r="10" spans="1:46" x14ac:dyDescent="0.35">
      <c r="A10" s="1" t="s">
        <v>13</v>
      </c>
      <c r="B10" s="1" t="s">
        <v>411</v>
      </c>
      <c r="C10" s="1" t="s">
        <v>411</v>
      </c>
      <c r="D10" s="1" t="s">
        <v>411</v>
      </c>
      <c r="E10" s="1" t="s">
        <v>411</v>
      </c>
      <c r="F10" s="1" t="s">
        <v>411</v>
      </c>
      <c r="G10" s="1" t="s">
        <v>411</v>
      </c>
      <c r="H10" s="1" t="s">
        <v>411</v>
      </c>
      <c r="I10" s="1" t="s">
        <v>411</v>
      </c>
      <c r="J10" s="1" t="s">
        <v>411</v>
      </c>
      <c r="K10" s="1" t="s">
        <v>411</v>
      </c>
      <c r="L10" s="1" t="s">
        <v>411</v>
      </c>
      <c r="M10" s="1" t="s">
        <v>411</v>
      </c>
      <c r="N10" s="1" t="s">
        <v>411</v>
      </c>
      <c r="O10" s="1" t="s">
        <v>411</v>
      </c>
      <c r="P10" s="1" t="s">
        <v>411</v>
      </c>
      <c r="Q10" s="1" t="s">
        <v>411</v>
      </c>
      <c r="R10" s="1" t="s">
        <v>411</v>
      </c>
      <c r="S10" s="1" t="s">
        <v>411</v>
      </c>
      <c r="T10" s="1" t="s">
        <v>411</v>
      </c>
      <c r="U10" s="1" t="s">
        <v>411</v>
      </c>
      <c r="V10" s="1" t="s">
        <v>411</v>
      </c>
      <c r="W10" s="1" t="s">
        <v>411</v>
      </c>
      <c r="X10" s="1" t="s">
        <v>411</v>
      </c>
      <c r="Y10" s="1" t="s">
        <v>411</v>
      </c>
      <c r="Z10" s="1" t="s">
        <v>411</v>
      </c>
      <c r="AA10" s="1" t="s">
        <v>411</v>
      </c>
      <c r="AB10" s="1" t="s">
        <v>411</v>
      </c>
      <c r="AC10" s="1" t="s">
        <v>411</v>
      </c>
      <c r="AD10" s="1" t="s">
        <v>411</v>
      </c>
      <c r="AE10" s="1" t="s">
        <v>411</v>
      </c>
      <c r="AF10" s="1" t="s">
        <v>411</v>
      </c>
      <c r="AG10" s="1" t="s">
        <v>411</v>
      </c>
      <c r="AH10" s="1" t="s">
        <v>411</v>
      </c>
      <c r="AI10" s="1" t="s">
        <v>411</v>
      </c>
      <c r="AJ10" s="1" t="s">
        <v>411</v>
      </c>
      <c r="AK10" s="1" t="s">
        <v>411</v>
      </c>
      <c r="AL10" s="1" t="s">
        <v>411</v>
      </c>
      <c r="AM10" s="1" t="s">
        <v>411</v>
      </c>
      <c r="AN10" s="1" t="s">
        <v>411</v>
      </c>
      <c r="AO10" s="1" t="s">
        <v>411</v>
      </c>
      <c r="AP10" s="1" t="s">
        <v>411</v>
      </c>
      <c r="AQ10" s="1" t="s">
        <v>411</v>
      </c>
      <c r="AR10" s="1" t="s">
        <v>411</v>
      </c>
      <c r="AS10" s="1" t="s">
        <v>411</v>
      </c>
      <c r="AT10" s="1" t="s">
        <v>411</v>
      </c>
    </row>
    <row r="11" spans="1:46" x14ac:dyDescent="0.35">
      <c r="A11" s="1" t="s">
        <v>14</v>
      </c>
      <c r="B11" s="1" t="s">
        <v>411</v>
      </c>
      <c r="C11" s="1">
        <v>1.7000000000000001E-2</v>
      </c>
      <c r="D11" s="1">
        <v>4.2999999999999997E-2</v>
      </c>
      <c r="E11" s="1">
        <v>0.157</v>
      </c>
      <c r="F11" s="1">
        <v>0.216</v>
      </c>
      <c r="G11" s="1" t="s">
        <v>411</v>
      </c>
      <c r="H11" s="1" t="s">
        <v>411</v>
      </c>
      <c r="I11" s="1">
        <v>8.1000000000000003E-2</v>
      </c>
      <c r="J11" s="1">
        <v>9.9000000000000005E-2</v>
      </c>
      <c r="K11" s="1">
        <v>0.17799999999999999</v>
      </c>
      <c r="L11" s="1">
        <v>3.7999999999999999E-2</v>
      </c>
      <c r="M11" s="1" t="s">
        <v>411</v>
      </c>
      <c r="N11" s="1">
        <v>9.1999999999999998E-2</v>
      </c>
      <c r="O11" s="1">
        <v>0.03</v>
      </c>
      <c r="P11" s="1" t="s">
        <v>411</v>
      </c>
      <c r="Q11" s="1" t="s">
        <v>411</v>
      </c>
      <c r="R11" s="1">
        <v>5.6000000000000001E-2</v>
      </c>
      <c r="S11" s="1">
        <v>4.9000000000000002E-2</v>
      </c>
      <c r="T11" s="1" t="s">
        <v>411</v>
      </c>
      <c r="U11" s="1">
        <v>4.4999999999999998E-2</v>
      </c>
      <c r="V11" s="1" t="s">
        <v>411</v>
      </c>
      <c r="W11" s="1">
        <v>4.1000000000000002E-2</v>
      </c>
      <c r="X11" s="1">
        <v>1.9E-2</v>
      </c>
      <c r="Y11" s="1">
        <v>6.8000000000000005E-2</v>
      </c>
      <c r="Z11" s="1" t="s">
        <v>411</v>
      </c>
      <c r="AA11" s="1">
        <v>4.9000000000000002E-2</v>
      </c>
      <c r="AB11" s="1" t="s">
        <v>411</v>
      </c>
      <c r="AC11" s="1" t="s">
        <v>411</v>
      </c>
      <c r="AD11" s="1" t="s">
        <v>411</v>
      </c>
      <c r="AE11" s="1" t="s">
        <v>411</v>
      </c>
      <c r="AF11" s="1">
        <v>1.6E-2</v>
      </c>
      <c r="AG11" s="1" t="s">
        <v>411</v>
      </c>
      <c r="AH11" s="1">
        <v>6.4000000000000001E-2</v>
      </c>
      <c r="AI11" s="1" t="s">
        <v>411</v>
      </c>
      <c r="AJ11" s="1" t="s">
        <v>411</v>
      </c>
      <c r="AK11" s="1" t="s">
        <v>411</v>
      </c>
      <c r="AL11" s="1" t="s">
        <v>411</v>
      </c>
      <c r="AM11" s="1" t="s">
        <v>411</v>
      </c>
      <c r="AN11" s="1" t="s">
        <v>411</v>
      </c>
      <c r="AO11" s="1" t="s">
        <v>411</v>
      </c>
      <c r="AP11" s="1" t="s">
        <v>411</v>
      </c>
      <c r="AQ11" s="1" t="s">
        <v>411</v>
      </c>
      <c r="AR11" s="1">
        <v>3.5999999999999997E-2</v>
      </c>
      <c r="AS11" s="1" t="s">
        <v>411</v>
      </c>
      <c r="AT11" s="1">
        <v>5.0999999999999997E-2</v>
      </c>
    </row>
    <row r="12" spans="1:46" x14ac:dyDescent="0.35">
      <c r="A12" s="1" t="s">
        <v>15</v>
      </c>
      <c r="B12" s="1">
        <v>0.47699999999999998</v>
      </c>
      <c r="C12" s="1">
        <v>0.28899999999999998</v>
      </c>
      <c r="D12" s="1">
        <v>0.158</v>
      </c>
      <c r="E12" s="1">
        <v>0.34599999999999997</v>
      </c>
      <c r="F12" s="1">
        <v>1.153</v>
      </c>
      <c r="G12" s="1">
        <v>5.6000000000000001E-2</v>
      </c>
      <c r="H12" s="1">
        <v>1.2E-2</v>
      </c>
      <c r="I12" s="1">
        <v>8.5000000000000006E-2</v>
      </c>
      <c r="J12" s="1">
        <v>0.30299999999999999</v>
      </c>
      <c r="K12" s="1">
        <v>0.14899999999999999</v>
      </c>
      <c r="L12" s="1">
        <v>4.1000000000000002E-2</v>
      </c>
      <c r="M12" s="1">
        <v>4.5999999999999999E-2</v>
      </c>
      <c r="N12" s="1">
        <v>0.04</v>
      </c>
      <c r="O12" s="1">
        <v>5.5E-2</v>
      </c>
      <c r="P12" s="1">
        <v>4.5999999999999999E-2</v>
      </c>
      <c r="Q12" s="1">
        <v>6.5000000000000002E-2</v>
      </c>
      <c r="R12" s="1">
        <v>5.3999999999999999E-2</v>
      </c>
      <c r="S12" s="1">
        <v>0.105</v>
      </c>
      <c r="T12" s="1">
        <v>6.2E-2</v>
      </c>
      <c r="U12" s="1">
        <v>0.16300000000000001</v>
      </c>
      <c r="V12" s="1">
        <v>0.12</v>
      </c>
      <c r="W12" s="1">
        <v>0.08</v>
      </c>
      <c r="X12" s="1">
        <v>0.17100000000000001</v>
      </c>
      <c r="Y12" s="1">
        <v>9.2999999999999999E-2</v>
      </c>
      <c r="Z12" s="1">
        <v>7.1999999999999995E-2</v>
      </c>
      <c r="AA12" s="1">
        <v>9.9000000000000005E-2</v>
      </c>
      <c r="AB12" s="1">
        <v>6.0999999999999999E-2</v>
      </c>
      <c r="AC12" s="1">
        <v>4.5999999999999999E-2</v>
      </c>
      <c r="AD12" s="1">
        <v>4.2000000000000003E-2</v>
      </c>
      <c r="AE12" s="1">
        <v>3.5999999999999997E-2</v>
      </c>
      <c r="AF12" s="1">
        <v>4.1000000000000002E-2</v>
      </c>
      <c r="AG12" s="1">
        <v>5.7000000000000002E-2</v>
      </c>
      <c r="AH12" s="1">
        <v>5.0999999999999997E-2</v>
      </c>
      <c r="AI12" s="1">
        <v>0.05</v>
      </c>
      <c r="AJ12" s="1">
        <v>3.5000000000000003E-2</v>
      </c>
      <c r="AK12" s="1">
        <v>0.121</v>
      </c>
      <c r="AL12" s="1">
        <v>0.23200000000000001</v>
      </c>
      <c r="AM12" s="1">
        <v>4.5999999999999999E-2</v>
      </c>
      <c r="AN12" s="1">
        <v>7.1999999999999995E-2</v>
      </c>
      <c r="AO12" s="1">
        <v>3.5000000000000003E-2</v>
      </c>
      <c r="AP12" s="1">
        <v>13.653</v>
      </c>
      <c r="AQ12" s="1">
        <v>1.339</v>
      </c>
      <c r="AR12" s="1">
        <v>8.4000000000000005E-2</v>
      </c>
      <c r="AS12" s="1">
        <v>0.04</v>
      </c>
      <c r="AT12" s="1">
        <v>7.2999999999999995E-2</v>
      </c>
    </row>
    <row r="13" spans="1:46" x14ac:dyDescent="0.35">
      <c r="A13" s="1" t="s">
        <v>29</v>
      </c>
      <c r="B13" s="1">
        <v>30.428999999999998</v>
      </c>
      <c r="C13" s="1">
        <v>29.832999999999998</v>
      </c>
      <c r="D13" s="1">
        <v>30.844000000000001</v>
      </c>
      <c r="E13" s="1">
        <v>29.698</v>
      </c>
      <c r="F13" s="1">
        <v>26.684999999999999</v>
      </c>
      <c r="G13" s="1">
        <v>30.997</v>
      </c>
      <c r="H13" s="1">
        <v>30.977</v>
      </c>
      <c r="I13" s="1">
        <v>31.395</v>
      </c>
      <c r="J13" s="1">
        <v>31.18</v>
      </c>
      <c r="K13" s="1">
        <v>30.870999999999999</v>
      </c>
      <c r="L13" s="1">
        <v>31.097000000000001</v>
      </c>
      <c r="M13" s="1">
        <v>31.012</v>
      </c>
      <c r="N13" s="1">
        <v>29.881</v>
      </c>
      <c r="O13" s="1">
        <v>31.587</v>
      </c>
      <c r="P13" s="1">
        <v>30.863</v>
      </c>
      <c r="Q13" s="1">
        <v>30.956</v>
      </c>
      <c r="R13" s="1">
        <v>31.227</v>
      </c>
      <c r="S13" s="1">
        <v>31.420999999999999</v>
      </c>
      <c r="T13" s="1">
        <v>31.186</v>
      </c>
      <c r="U13" s="1">
        <v>31.047000000000001</v>
      </c>
      <c r="V13" s="1">
        <v>31.289000000000001</v>
      </c>
      <c r="W13" s="1">
        <v>31.13</v>
      </c>
      <c r="X13" s="1">
        <v>31.274000000000001</v>
      </c>
      <c r="Y13" s="1">
        <v>31.594000000000001</v>
      </c>
      <c r="Z13" s="1">
        <v>31.390999999999998</v>
      </c>
      <c r="AA13" s="1">
        <v>31.094000000000001</v>
      </c>
      <c r="AB13" s="1">
        <v>31.335000000000001</v>
      </c>
      <c r="AC13" s="1">
        <v>31.611999999999998</v>
      </c>
      <c r="AD13" s="1">
        <v>31.427</v>
      </c>
      <c r="AE13" s="1">
        <v>31.184999999999999</v>
      </c>
      <c r="AF13" s="1">
        <v>31.567</v>
      </c>
      <c r="AG13" s="1">
        <v>30.959</v>
      </c>
      <c r="AH13" s="1">
        <v>31.178000000000001</v>
      </c>
      <c r="AI13" s="1">
        <v>31.524999999999999</v>
      </c>
      <c r="AJ13" s="1">
        <v>31.184000000000001</v>
      </c>
      <c r="AK13" s="1">
        <v>31.193999999999999</v>
      </c>
      <c r="AL13" s="1">
        <v>30.347000000000001</v>
      </c>
      <c r="AM13" s="1">
        <v>31.5</v>
      </c>
      <c r="AN13" s="1">
        <v>31.539000000000001</v>
      </c>
      <c r="AO13" s="1">
        <v>31.687000000000001</v>
      </c>
      <c r="AP13" s="1">
        <v>20.652999999999999</v>
      </c>
      <c r="AQ13" s="1">
        <v>30.45</v>
      </c>
      <c r="AR13" s="1">
        <v>31.526</v>
      </c>
      <c r="AS13" s="1">
        <v>31.148</v>
      </c>
      <c r="AT13" s="1">
        <v>31.134</v>
      </c>
    </row>
    <row r="14" spans="1:46" x14ac:dyDescent="0.35">
      <c r="A14" s="15" t="s">
        <v>413</v>
      </c>
      <c r="B14" s="15">
        <f t="shared" ref="B14:AT14" si="0">SUM(B5:B13)</f>
        <v>100.37995901113521</v>
      </c>
      <c r="C14" s="15">
        <f t="shared" si="0"/>
        <v>99.259364588754252</v>
      </c>
      <c r="D14" s="15">
        <f t="shared" si="0"/>
        <v>98.729238440924462</v>
      </c>
      <c r="E14" s="15">
        <f t="shared" si="0"/>
        <v>99.995169051925387</v>
      </c>
      <c r="F14" s="15">
        <f t="shared" si="0"/>
        <v>102.13958685662014</v>
      </c>
      <c r="G14" s="15">
        <f t="shared" si="0"/>
        <v>99.792952332352939</v>
      </c>
      <c r="H14" s="15">
        <f t="shared" si="0"/>
        <v>98.952525550128797</v>
      </c>
      <c r="I14" s="15">
        <f t="shared" si="0"/>
        <v>100.62046641247927</v>
      </c>
      <c r="J14" s="15">
        <f t="shared" si="0"/>
        <v>99.802802518809756</v>
      </c>
      <c r="K14" s="15">
        <f t="shared" si="0"/>
        <v>101.24988866994458</v>
      </c>
      <c r="L14" s="15">
        <f t="shared" si="0"/>
        <v>99.546078163614595</v>
      </c>
      <c r="M14" s="15">
        <f t="shared" si="0"/>
        <v>99.469738442075851</v>
      </c>
      <c r="N14" s="15">
        <f t="shared" si="0"/>
        <v>95.674536645387192</v>
      </c>
      <c r="O14" s="15">
        <f t="shared" si="0"/>
        <v>100.46023996826547</v>
      </c>
      <c r="P14" s="15">
        <f t="shared" si="0"/>
        <v>98.980354603087378</v>
      </c>
      <c r="Q14" s="15">
        <f t="shared" si="0"/>
        <v>99.293307076687768</v>
      </c>
      <c r="R14" s="15">
        <f t="shared" si="0"/>
        <v>100.14707338381781</v>
      </c>
      <c r="S14" s="15">
        <f t="shared" si="0"/>
        <v>100.57674838859518</v>
      </c>
      <c r="T14" s="15">
        <f t="shared" si="0"/>
        <v>100.16973965395124</v>
      </c>
      <c r="U14" s="15">
        <f t="shared" si="0"/>
        <v>100.26507747562212</v>
      </c>
      <c r="V14" s="15">
        <f t="shared" si="0"/>
        <v>100.5314746030723</v>
      </c>
      <c r="W14" s="15">
        <f t="shared" si="0"/>
        <v>100.19382115908479</v>
      </c>
      <c r="X14" s="15">
        <f t="shared" si="0"/>
        <v>100.9290958582814</v>
      </c>
      <c r="Y14" s="15">
        <f t="shared" si="0"/>
        <v>100.93431268086115</v>
      </c>
      <c r="Z14" s="15">
        <f t="shared" si="0"/>
        <v>100.58694993977616</v>
      </c>
      <c r="AA14" s="15">
        <f t="shared" si="0"/>
        <v>100.08224703371513</v>
      </c>
      <c r="AB14" s="15">
        <f t="shared" si="0"/>
        <v>100.91274571472738</v>
      </c>
      <c r="AC14" s="15">
        <f t="shared" si="0"/>
        <v>100.34201888728659</v>
      </c>
      <c r="AD14" s="15">
        <f t="shared" si="0"/>
        <v>100.28613684570757</v>
      </c>
      <c r="AE14" s="15">
        <f t="shared" si="0"/>
        <v>99.407204150649648</v>
      </c>
      <c r="AF14" s="15">
        <f t="shared" si="0"/>
        <v>101.23619734951814</v>
      </c>
      <c r="AG14" s="15">
        <f t="shared" si="0"/>
        <v>99.145268583677293</v>
      </c>
      <c r="AH14" s="15">
        <f t="shared" si="0"/>
        <v>100.56031416741006</v>
      </c>
      <c r="AI14" s="15">
        <f t="shared" si="0"/>
        <v>101.46565193731334</v>
      </c>
      <c r="AJ14" s="15">
        <f t="shared" si="0"/>
        <v>100.52878971538482</v>
      </c>
      <c r="AK14" s="15">
        <f t="shared" si="0"/>
        <v>100.32946768616344</v>
      </c>
      <c r="AL14" s="15">
        <f t="shared" si="0"/>
        <v>98.738710247870415</v>
      </c>
      <c r="AM14" s="15">
        <f t="shared" si="0"/>
        <v>100.5713584565983</v>
      </c>
      <c r="AN14" s="15">
        <f t="shared" si="0"/>
        <v>100.77801866745962</v>
      </c>
      <c r="AO14" s="15">
        <f t="shared" si="0"/>
        <v>101.06243563030058</v>
      </c>
      <c r="AP14" s="15">
        <f t="shared" si="0"/>
        <v>106.73849120392958</v>
      </c>
      <c r="AQ14" s="15">
        <f t="shared" si="0"/>
        <v>102.04439174119655</v>
      </c>
      <c r="AR14" s="15">
        <f t="shared" si="0"/>
        <v>100.56234995252757</v>
      </c>
      <c r="AS14" s="15">
        <f t="shared" si="0"/>
        <v>99.733770048146923</v>
      </c>
      <c r="AT14" s="15">
        <f t="shared" si="0"/>
        <v>100.89497689719428</v>
      </c>
    </row>
    <row r="15" spans="1:46" x14ac:dyDescent="0.35">
      <c r="A15" s="1" t="s">
        <v>316</v>
      </c>
    </row>
    <row r="16" spans="1:46" s="11" customFormat="1" x14ac:dyDescent="0.35">
      <c r="A16" s="11" t="s">
        <v>17</v>
      </c>
      <c r="B16" s="11">
        <v>2.7282232677322868</v>
      </c>
      <c r="C16" s="11">
        <v>2.7509766343015456</v>
      </c>
      <c r="D16" s="11">
        <v>2.805555218828061</v>
      </c>
      <c r="E16" s="11">
        <v>2.8199346822581868</v>
      </c>
      <c r="F16" s="11">
        <v>2.5599235008858083</v>
      </c>
      <c r="G16" s="11">
        <v>2.887713011660666</v>
      </c>
      <c r="H16" s="11">
        <v>2.8996903818562267</v>
      </c>
      <c r="I16" s="11">
        <v>2.8784089300664668</v>
      </c>
      <c r="J16" s="11">
        <v>2.9094893248790865</v>
      </c>
      <c r="K16" s="11">
        <v>2.8404123001384312</v>
      </c>
      <c r="L16" s="11">
        <v>2.9162827458273464</v>
      </c>
      <c r="M16" s="11">
        <v>2.8951668254161826</v>
      </c>
      <c r="N16" s="11">
        <v>2.9108192275877323</v>
      </c>
      <c r="O16" s="11">
        <v>2.8987539193445695</v>
      </c>
      <c r="P16" s="11">
        <v>2.8704870261337607</v>
      </c>
      <c r="Q16" s="11">
        <v>2.8750812452280683</v>
      </c>
      <c r="R16" s="11">
        <v>2.8980152809379738</v>
      </c>
      <c r="S16" s="11">
        <v>2.8880000106685357</v>
      </c>
      <c r="T16" s="11">
        <v>2.8674829590753985</v>
      </c>
      <c r="U16" s="11">
        <v>2.8930678532586307</v>
      </c>
      <c r="V16" s="11">
        <v>2.8837561134286238</v>
      </c>
      <c r="W16" s="11">
        <v>2.8715252637783206</v>
      </c>
      <c r="X16" s="11">
        <v>2.8706874103170801</v>
      </c>
      <c r="Y16" s="11">
        <v>2.9109252553459348</v>
      </c>
      <c r="Z16" s="11">
        <v>2.9077528186647217</v>
      </c>
      <c r="AA16" s="11">
        <v>2.9112265963310855</v>
      </c>
      <c r="AB16" s="11">
        <v>2.8515032152668964</v>
      </c>
      <c r="AC16" s="11">
        <v>2.9194778970621074</v>
      </c>
      <c r="AD16" s="11">
        <v>2.9276563397736322</v>
      </c>
      <c r="AE16" s="11">
        <v>2.9324013842442702</v>
      </c>
      <c r="AF16" s="11">
        <v>2.8426475357194176</v>
      </c>
      <c r="AG16" s="11">
        <v>2.9075900180439271</v>
      </c>
      <c r="AH16" s="11">
        <v>2.8662841046709726</v>
      </c>
      <c r="AI16" s="11">
        <v>2.8725406653027785</v>
      </c>
      <c r="AJ16" s="11">
        <v>2.8494091410219622</v>
      </c>
      <c r="AK16" s="11">
        <v>2.9076638457854753</v>
      </c>
      <c r="AL16" s="11">
        <v>2.8849931265845781</v>
      </c>
      <c r="AM16" s="11">
        <v>2.8941435241317635</v>
      </c>
      <c r="AN16" s="11">
        <v>2.8769970553457536</v>
      </c>
      <c r="AO16" s="11">
        <v>2.8817575239002768</v>
      </c>
      <c r="AP16" s="11">
        <v>2.5655522338356294</v>
      </c>
      <c r="AQ16" s="11">
        <v>2.8344709183810659</v>
      </c>
      <c r="AR16" s="11">
        <v>2.9107477844951917</v>
      </c>
      <c r="AS16" s="11">
        <v>2.9143079148143163</v>
      </c>
      <c r="AT16" s="11">
        <v>2.8710822190720884</v>
      </c>
    </row>
    <row r="17" spans="1:46" s="11" customFormat="1" x14ac:dyDescent="0.35">
      <c r="A17" s="11" t="s">
        <v>18</v>
      </c>
      <c r="B17" s="11">
        <v>1.8850199496628226E-2</v>
      </c>
      <c r="C17" s="11">
        <v>1.2419087343753757E-2</v>
      </c>
      <c r="D17" s="11">
        <v>1.9817266317162387E-2</v>
      </c>
      <c r="E17" s="11">
        <v>5.5031362340552765E-3</v>
      </c>
      <c r="F17" s="11">
        <v>7.3420595885357095E-3</v>
      </c>
      <c r="G17" s="11">
        <v>3.4724992022084717E-3</v>
      </c>
      <c r="H17" s="11">
        <v>8.6472990484284668E-3</v>
      </c>
      <c r="I17" s="11">
        <v>9.2018515540766826E-3</v>
      </c>
      <c r="J17" s="11">
        <v>1.140673608011388E-2</v>
      </c>
      <c r="K17" s="11">
        <v>3.5796850593682534E-3</v>
      </c>
      <c r="L17" s="11">
        <v>2.3971998006292006E-3</v>
      </c>
      <c r="M17" s="11">
        <v>1.7121180437430935E-3</v>
      </c>
      <c r="N17" s="11">
        <v>1.9076683151290673E-3</v>
      </c>
      <c r="O17" s="11">
        <v>3.2119075166530853E-3</v>
      </c>
      <c r="P17" s="11">
        <v>3.5916082606130334E-3</v>
      </c>
      <c r="Q17" s="11">
        <v>1.0233466223582251E-3</v>
      </c>
      <c r="R17" s="11">
        <v>6.2969808048354533E-3</v>
      </c>
      <c r="S17" s="11">
        <v>3.3395682627527833E-3</v>
      </c>
      <c r="T17" s="11">
        <v>2.0315483737221871E-3</v>
      </c>
      <c r="U17" s="11">
        <v>1.3857335007729644E-3</v>
      </c>
      <c r="V17" s="11">
        <v>4.5323406882266729E-3</v>
      </c>
      <c r="W17" s="11">
        <v>5.2561752900529271E-3</v>
      </c>
      <c r="X17" s="11">
        <v>5.5983756445721388E-3</v>
      </c>
      <c r="Y17" s="11">
        <v>5.6793092282050898E-3</v>
      </c>
      <c r="Z17" s="11">
        <v>2.1266604302573743E-3</v>
      </c>
      <c r="AA17" s="11">
        <v>5.960320425675754E-3</v>
      </c>
      <c r="AB17" s="11">
        <v>6.815056092747746E-3</v>
      </c>
      <c r="AC17" s="11">
        <v>1.0666415763138325E-3</v>
      </c>
      <c r="AD17" s="11">
        <v>3.7468937380909706E-3</v>
      </c>
      <c r="AE17" s="11">
        <v>6.1662253471645246E-3</v>
      </c>
      <c r="AF17" s="11">
        <v>3.2896224941969554E-3</v>
      </c>
      <c r="AG17" s="11">
        <v>2.7925744634387595E-3</v>
      </c>
      <c r="AH17" s="11">
        <v>4.5392706991008022E-3</v>
      </c>
      <c r="AI17" s="11">
        <v>5.3665596118666224E-3</v>
      </c>
      <c r="AJ17" s="11">
        <v>5.3190898690070338E-3</v>
      </c>
      <c r="AK17" s="11">
        <v>5.3838094258186406E-3</v>
      </c>
      <c r="AL17" s="11">
        <v>3.1285149703731622E-3</v>
      </c>
      <c r="AM17" s="11">
        <v>6.0307521601458301E-3</v>
      </c>
      <c r="AN17" s="11">
        <v>3.0258968884539447E-3</v>
      </c>
      <c r="AO17" s="11">
        <v>3.580212213195301E-3</v>
      </c>
      <c r="AP17" s="11">
        <v>2.415307170831995E-3</v>
      </c>
      <c r="AQ17" s="11">
        <v>7.1739238985577556E-3</v>
      </c>
      <c r="AR17" s="11">
        <v>4.3868182990216996E-3</v>
      </c>
      <c r="AS17" s="11">
        <v>3.273637249591105E-3</v>
      </c>
      <c r="AT17" s="11">
        <v>5.3319621293205629E-3</v>
      </c>
    </row>
    <row r="18" spans="1:46" s="11" customFormat="1" x14ac:dyDescent="0.35">
      <c r="A18" s="11" t="s">
        <v>19</v>
      </c>
      <c r="B18" s="11">
        <v>5.9894891094220561E-2</v>
      </c>
      <c r="C18" s="11">
        <v>5.3930575978420423E-2</v>
      </c>
      <c r="D18" s="11">
        <v>3.8288356486244741E-2</v>
      </c>
      <c r="E18" s="11">
        <v>3.3111011788621317E-2</v>
      </c>
      <c r="F18" s="11">
        <v>0.11982896921807427</v>
      </c>
      <c r="G18" s="11">
        <v>1.2269761579340123E-2</v>
      </c>
      <c r="H18" s="11">
        <v>1.0861831003822471E-2</v>
      </c>
      <c r="I18" s="11">
        <v>8.6924061965026386E-3</v>
      </c>
      <c r="J18" s="11">
        <v>1.7185692635424445E-2</v>
      </c>
      <c r="K18" s="11">
        <v>2.2145600190075165E-2</v>
      </c>
      <c r="L18" s="11">
        <v>6.4264179412457803E-3</v>
      </c>
      <c r="M18" s="11">
        <v>1.2124525304709224E-2</v>
      </c>
      <c r="N18" s="11">
        <v>1.1340508468239474E-2</v>
      </c>
      <c r="O18" s="11">
        <v>9.9689450684546377E-3</v>
      </c>
      <c r="P18" s="11">
        <v>1.0956261926146476E-2</v>
      </c>
      <c r="Q18" s="11">
        <v>6.0143542070927826E-3</v>
      </c>
      <c r="R18" s="11">
        <v>6.1186981990853755E-3</v>
      </c>
      <c r="S18" s="11">
        <v>8.0977297998444907E-3</v>
      </c>
      <c r="T18" s="11">
        <v>9.8502523721707633E-3</v>
      </c>
      <c r="U18" s="11">
        <v>9.8717013709481386E-3</v>
      </c>
      <c r="V18" s="11">
        <v>9.964290910842992E-3</v>
      </c>
      <c r="W18" s="11">
        <v>1.0718906356922736E-2</v>
      </c>
      <c r="X18" s="11">
        <v>9.5626604877129696E-3</v>
      </c>
      <c r="Y18" s="11">
        <v>1.2519848300957627E-2</v>
      </c>
      <c r="Z18" s="11">
        <v>1.3331932779584398E-2</v>
      </c>
      <c r="AA18" s="11">
        <v>8.2596237086876179E-3</v>
      </c>
      <c r="AB18" s="11">
        <v>1.117529757247163E-2</v>
      </c>
      <c r="AC18" s="11">
        <v>7.8667354765706351E-3</v>
      </c>
      <c r="AD18" s="11">
        <v>8.3190555732148338E-3</v>
      </c>
      <c r="AE18" s="11">
        <v>9.7625547961181364E-3</v>
      </c>
      <c r="AF18" s="11">
        <v>8.9231912638197772E-3</v>
      </c>
      <c r="AG18" s="11">
        <v>6.5649435316838161E-3</v>
      </c>
      <c r="AH18" s="11">
        <v>1.1165212758505705E-2</v>
      </c>
      <c r="AI18" s="11">
        <v>1.3105007640480322E-2</v>
      </c>
      <c r="AJ18" s="11">
        <v>1.5183938857487847E-2</v>
      </c>
      <c r="AK18" s="11">
        <v>1.0694308268038803E-2</v>
      </c>
      <c r="AL18" s="11">
        <v>1.1607404525951277E-2</v>
      </c>
      <c r="AM18" s="11">
        <v>1.1814530493660427E-2</v>
      </c>
      <c r="AN18" s="11">
        <v>1.2349741689893012E-2</v>
      </c>
      <c r="AO18" s="11">
        <v>8.2689082594884777E-3</v>
      </c>
      <c r="AP18" s="11">
        <v>0.10087476479504885</v>
      </c>
      <c r="AQ18" s="11">
        <v>8.7776223982971493E-3</v>
      </c>
      <c r="AR18" s="11">
        <v>1.0410999967956112E-2</v>
      </c>
      <c r="AS18" s="11">
        <v>1.0853126593568459E-2</v>
      </c>
      <c r="AT18" s="11">
        <v>8.2581428293437668E-3</v>
      </c>
    </row>
    <row r="19" spans="1:46" s="11" customFormat="1" x14ac:dyDescent="0.35">
      <c r="A19" s="11" t="s">
        <v>20</v>
      </c>
      <c r="B19" s="11">
        <v>1.4134250217630953</v>
      </c>
      <c r="C19" s="11">
        <v>1.2939379093266503</v>
      </c>
      <c r="D19" s="11">
        <v>1.3635807668579418</v>
      </c>
      <c r="E19" s="11">
        <v>0.97368037820751507</v>
      </c>
      <c r="F19" s="11">
        <v>1.3187196906706791</v>
      </c>
      <c r="G19" s="11">
        <v>0.97080053226869112</v>
      </c>
      <c r="H19" s="11">
        <v>0.95146471085927331</v>
      </c>
      <c r="I19" s="11">
        <v>0.85858143140973631</v>
      </c>
      <c r="J19" s="11">
        <v>1.0501210151628966</v>
      </c>
      <c r="K19" s="11">
        <v>0.88615461926723693</v>
      </c>
      <c r="L19" s="11">
        <v>0.85638454200294201</v>
      </c>
      <c r="M19" s="11">
        <v>0.854564550508079</v>
      </c>
      <c r="N19" s="11">
        <v>0.84127105346810804</v>
      </c>
      <c r="O19" s="11">
        <v>0.86978249176745215</v>
      </c>
      <c r="P19" s="11">
        <v>0.88792323056390832</v>
      </c>
      <c r="Q19" s="11">
        <v>0.84223867152183474</v>
      </c>
      <c r="R19" s="11">
        <v>0.83781703184236744</v>
      </c>
      <c r="S19" s="11">
        <v>0.83432029954645559</v>
      </c>
      <c r="T19" s="11">
        <v>0.8041013028540499</v>
      </c>
      <c r="U19" s="11">
        <v>0.75223199407394681</v>
      </c>
      <c r="V19" s="11">
        <v>0.83582177307728245</v>
      </c>
      <c r="W19" s="11">
        <v>0.82513092335814786</v>
      </c>
      <c r="X19" s="11">
        <v>0.77370505793925759</v>
      </c>
      <c r="Y19" s="11">
        <v>0.78981804157387281</v>
      </c>
      <c r="Z19" s="11">
        <v>0.81196133214555777</v>
      </c>
      <c r="AA19" s="11">
        <v>0.7755274720640819</v>
      </c>
      <c r="AB19" s="11">
        <v>0.87779482180146451</v>
      </c>
      <c r="AC19" s="11">
        <v>0.8649543616009272</v>
      </c>
      <c r="AD19" s="11">
        <v>0.84295810557856543</v>
      </c>
      <c r="AE19" s="11">
        <v>0.80838675319605224</v>
      </c>
      <c r="AF19" s="11">
        <v>0.84130520821862653</v>
      </c>
      <c r="AG19" s="11">
        <v>0.84524093597320127</v>
      </c>
      <c r="AH19" s="11">
        <v>0.95110811614303981</v>
      </c>
      <c r="AI19" s="11">
        <v>0.87546382596760874</v>
      </c>
      <c r="AJ19" s="11">
        <v>0.88731473156335028</v>
      </c>
      <c r="AK19" s="11">
        <v>0.83187602314807318</v>
      </c>
      <c r="AL19" s="11">
        <v>0.80800692678361563</v>
      </c>
      <c r="AM19" s="11">
        <v>0.83358267668561092</v>
      </c>
      <c r="AN19" s="11">
        <v>0.83615970262286354</v>
      </c>
      <c r="AO19" s="11">
        <v>0.83444592317515753</v>
      </c>
      <c r="AP19" s="11">
        <v>0.60512647375506212</v>
      </c>
      <c r="AQ19" s="11">
        <v>0.61431127723087164</v>
      </c>
      <c r="AR19" s="11">
        <v>0.80739145408578161</v>
      </c>
      <c r="AS19" s="11">
        <v>0.81054313363863983</v>
      </c>
      <c r="AT19" s="11">
        <v>0.80605574132769453</v>
      </c>
    </row>
    <row r="20" spans="1:46" s="11" customFormat="1" x14ac:dyDescent="0.35">
      <c r="A20" s="11" t="s">
        <v>21</v>
      </c>
      <c r="B20" s="11">
        <v>1.0325331526848522</v>
      </c>
      <c r="C20" s="11">
        <v>1.1253400714043309</v>
      </c>
      <c r="D20" s="11">
        <v>0.94738590636536912</v>
      </c>
      <c r="E20" s="11">
        <v>1.3423329730193814</v>
      </c>
      <c r="F20" s="11">
        <v>1.426920219162561</v>
      </c>
      <c r="G20" s="11">
        <v>1.2345586844262186</v>
      </c>
      <c r="H20" s="11">
        <v>1.220998096327591</v>
      </c>
      <c r="I20" s="11">
        <v>1.3575045991526729</v>
      </c>
      <c r="J20" s="11">
        <v>1.0909011702832778</v>
      </c>
      <c r="K20" s="11">
        <v>1.4037158101470908</v>
      </c>
      <c r="L20" s="11">
        <v>1.2998291487998586</v>
      </c>
      <c r="M20" s="11">
        <v>1.3395530372673576</v>
      </c>
      <c r="N20" s="11">
        <v>1.3219346462579296</v>
      </c>
      <c r="O20" s="11">
        <v>1.316316909441646</v>
      </c>
      <c r="P20" s="11">
        <v>1.3529632387211947</v>
      </c>
      <c r="Q20" s="11">
        <v>1.3995377905702178</v>
      </c>
      <c r="R20" s="11">
        <v>1.3474397464729293</v>
      </c>
      <c r="S20" s="11">
        <v>1.3749028127911238</v>
      </c>
      <c r="T20" s="11">
        <v>1.4470194298755352</v>
      </c>
      <c r="U20" s="11">
        <v>1.4489891310362992</v>
      </c>
      <c r="V20" s="11">
        <v>1.3776370277781744</v>
      </c>
      <c r="W20" s="11">
        <v>1.4105872921481861</v>
      </c>
      <c r="X20" s="11">
        <v>1.4641607096497253</v>
      </c>
      <c r="Y20" s="11">
        <v>1.3644529809768926</v>
      </c>
      <c r="Z20" s="11">
        <v>1.3549477768849023</v>
      </c>
      <c r="AA20" s="11">
        <v>1.3818390707137098</v>
      </c>
      <c r="AB20" s="11">
        <v>1.3943933379067737</v>
      </c>
      <c r="AC20" s="11">
        <v>1.2860898256456608</v>
      </c>
      <c r="AD20" s="11">
        <v>1.2859163718247721</v>
      </c>
      <c r="AE20" s="11">
        <v>1.3047154728249595</v>
      </c>
      <c r="AF20" s="11">
        <v>1.4578972840903219</v>
      </c>
      <c r="AG20" s="11">
        <v>1.3274289354803841</v>
      </c>
      <c r="AH20" s="11">
        <v>1.2960799203583093</v>
      </c>
      <c r="AI20" s="11">
        <v>1.3556167165626221</v>
      </c>
      <c r="AJ20" s="11">
        <v>1.3880448677972232</v>
      </c>
      <c r="AK20" s="11">
        <v>1.3313343581612997</v>
      </c>
      <c r="AL20" s="11">
        <v>1.4041423855805277</v>
      </c>
      <c r="AM20" s="11">
        <v>1.3542542402369122</v>
      </c>
      <c r="AN20" s="11">
        <v>1.3914446512188263</v>
      </c>
      <c r="AO20" s="11">
        <v>1.3866096963384109</v>
      </c>
      <c r="AP20" s="11">
        <v>2.1580636794369639</v>
      </c>
      <c r="AQ20" s="11">
        <v>1.6936214158115845</v>
      </c>
      <c r="AR20" s="11">
        <v>1.3519283403578335</v>
      </c>
      <c r="AS20" s="11">
        <v>1.3434406356399791</v>
      </c>
      <c r="AT20" s="11">
        <v>1.4328577534401425</v>
      </c>
    </row>
    <row r="21" spans="1:46" s="11" customFormat="1" x14ac:dyDescent="0.35">
      <c r="A21" s="11" t="s">
        <v>22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</row>
    <row r="22" spans="1:46" s="11" customFormat="1" x14ac:dyDescent="0.35">
      <c r="A22" s="11" t="s">
        <v>23</v>
      </c>
      <c r="B22" s="11">
        <v>0</v>
      </c>
      <c r="C22" s="11">
        <v>1.2385181181488094E-3</v>
      </c>
      <c r="D22" s="11">
        <v>3.1468594921827326E-3</v>
      </c>
      <c r="E22" s="11">
        <v>1.1185506487846402E-2</v>
      </c>
      <c r="F22" s="11">
        <v>1.5398508493226534E-2</v>
      </c>
      <c r="G22" s="11">
        <v>0</v>
      </c>
      <c r="H22" s="11">
        <v>0</v>
      </c>
      <c r="I22" s="11">
        <v>5.75005999432587E-3</v>
      </c>
      <c r="J22" s="11">
        <v>7.0272111482140255E-3</v>
      </c>
      <c r="K22" s="11">
        <v>1.2590847267565757E-2</v>
      </c>
      <c r="L22" s="11">
        <v>2.7000339373942708E-3</v>
      </c>
      <c r="M22" s="11">
        <v>0</v>
      </c>
      <c r="N22" s="11">
        <v>6.8164410934579006E-3</v>
      </c>
      <c r="O22" s="11">
        <v>2.1280366358769807E-3</v>
      </c>
      <c r="P22" s="11">
        <v>0</v>
      </c>
      <c r="Q22" s="11">
        <v>0</v>
      </c>
      <c r="R22" s="11">
        <v>3.9717818465359123E-3</v>
      </c>
      <c r="S22" s="11">
        <v>3.4775671568436214E-3</v>
      </c>
      <c r="T22" s="11">
        <v>0</v>
      </c>
      <c r="U22" s="11">
        <v>3.1925267094778777E-3</v>
      </c>
      <c r="V22" s="11">
        <v>0</v>
      </c>
      <c r="W22" s="11">
        <v>2.9244257186507856E-3</v>
      </c>
      <c r="X22" s="11">
        <v>1.3461412113000321E-3</v>
      </c>
      <c r="Y22" s="11">
        <v>4.7800014275163078E-3</v>
      </c>
      <c r="Z22" s="11">
        <v>7.0450523313532899E-4</v>
      </c>
      <c r="AA22" s="11">
        <v>3.4626378560492278E-3</v>
      </c>
      <c r="AB22" s="11">
        <v>0</v>
      </c>
      <c r="AC22" s="11">
        <v>0</v>
      </c>
      <c r="AD22" s="11">
        <v>9.8472089185059871E-4</v>
      </c>
      <c r="AE22" s="11">
        <v>0</v>
      </c>
      <c r="AF22" s="11">
        <v>1.1400599563920766E-3</v>
      </c>
      <c r="AG22" s="11">
        <v>0</v>
      </c>
      <c r="AH22" s="11">
        <v>4.5446302011296364E-3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7.7820065009533124E-4</v>
      </c>
      <c r="AP22" s="11">
        <v>0</v>
      </c>
      <c r="AQ22" s="11">
        <v>0</v>
      </c>
      <c r="AR22" s="11">
        <v>2.5410844420081236E-3</v>
      </c>
      <c r="AS22" s="11">
        <v>0</v>
      </c>
      <c r="AT22" s="11">
        <v>3.6033238526770738E-3</v>
      </c>
    </row>
    <row r="23" spans="1:46" s="11" customFormat="1" x14ac:dyDescent="0.35">
      <c r="A23" s="11" t="s">
        <v>24</v>
      </c>
      <c r="B23" s="11">
        <v>6.1043478683821602E-2</v>
      </c>
      <c r="C23" s="11">
        <v>3.7057327180761365E-2</v>
      </c>
      <c r="D23" s="11">
        <v>2.0351142240942137E-2</v>
      </c>
      <c r="E23" s="11">
        <v>4.3386528957959622E-2</v>
      </c>
      <c r="F23" s="11">
        <v>0.14466951295946656</v>
      </c>
      <c r="G23" s="11">
        <v>7.0089875494826178E-3</v>
      </c>
      <c r="H23" s="11">
        <v>1.5125530387513735E-3</v>
      </c>
      <c r="I23" s="11">
        <v>1.0620111812234457E-2</v>
      </c>
      <c r="J23" s="11">
        <v>3.7854127738393452E-2</v>
      </c>
      <c r="K23" s="11">
        <v>1.8550004880663575E-2</v>
      </c>
      <c r="L23" s="11">
        <v>5.1273420354333828E-3</v>
      </c>
      <c r="M23" s="11">
        <v>5.7824990241460176E-3</v>
      </c>
      <c r="N23" s="11">
        <v>5.2161810407911069E-3</v>
      </c>
      <c r="O23" s="11">
        <v>6.8666251765417546E-3</v>
      </c>
      <c r="P23" s="11">
        <v>5.8485278567074004E-3</v>
      </c>
      <c r="Q23" s="11">
        <v>8.2414557439462223E-3</v>
      </c>
      <c r="R23" s="11">
        <v>6.7408385526609715E-3</v>
      </c>
      <c r="S23" s="11">
        <v>1.311570231423928E-2</v>
      </c>
      <c r="T23" s="11">
        <v>7.8029113962634709E-3</v>
      </c>
      <c r="U23" s="11">
        <v>2.0353187633635431E-2</v>
      </c>
      <c r="V23" s="11">
        <v>1.4974733204500637E-2</v>
      </c>
      <c r="W23" s="11">
        <v>1.0043140334939802E-2</v>
      </c>
      <c r="X23" s="11">
        <v>2.1323374571071006E-2</v>
      </c>
      <c r="Y23" s="11">
        <v>1.1506013215014424E-2</v>
      </c>
      <c r="Z23" s="11">
        <v>8.9276987271886283E-3</v>
      </c>
      <c r="AA23" s="11">
        <v>1.2313144996333484E-2</v>
      </c>
      <c r="AB23" s="11">
        <v>7.6306812169430567E-3</v>
      </c>
      <c r="AC23" s="11">
        <v>5.7215699861828647E-3</v>
      </c>
      <c r="AD23" s="11">
        <v>5.1994476876144535E-3</v>
      </c>
      <c r="AE23" s="11">
        <v>4.490385363214772E-3</v>
      </c>
      <c r="AF23" s="11">
        <v>5.1417904359903309E-3</v>
      </c>
      <c r="AG23" s="11">
        <v>7.1715781915226515E-3</v>
      </c>
      <c r="AH23" s="11">
        <v>6.373992654923488E-3</v>
      </c>
      <c r="AI23" s="11">
        <v>6.1852222193267501E-3</v>
      </c>
      <c r="AJ23" s="11">
        <v>4.3935328982466259E-3</v>
      </c>
      <c r="AK23" s="11">
        <v>1.5016350404452176E-2</v>
      </c>
      <c r="AL23" s="11">
        <v>2.9364184132347468E-2</v>
      </c>
      <c r="AM23" s="11">
        <v>5.728565406806478E-3</v>
      </c>
      <c r="AN23" s="11">
        <v>8.9977346261650333E-3</v>
      </c>
      <c r="AO23" s="11">
        <v>4.3580253765718776E-3</v>
      </c>
      <c r="AP23" s="11">
        <v>1.7667965122999361</v>
      </c>
      <c r="AQ23" s="11">
        <v>0.16703992540942586</v>
      </c>
      <c r="AR23" s="11">
        <v>1.0435630390028133E-2</v>
      </c>
      <c r="AS23" s="11">
        <v>4.9920048408081761E-3</v>
      </c>
      <c r="AT23" s="11">
        <v>9.0777618884423407E-3</v>
      </c>
    </row>
    <row r="24" spans="1:46" s="11" customFormat="1" x14ac:dyDescent="0.35">
      <c r="A24" s="11" t="s">
        <v>35</v>
      </c>
      <c r="B24" s="11">
        <v>2.7987085712351263</v>
      </c>
      <c r="C24" s="11">
        <v>2.7493009313268857</v>
      </c>
      <c r="D24" s="11">
        <v>2.8552983813395914</v>
      </c>
      <c r="E24" s="11">
        <v>2.6764252150372951</v>
      </c>
      <c r="F24" s="11">
        <v>2.4063789568069738</v>
      </c>
      <c r="G24" s="11">
        <v>2.7882777086585575</v>
      </c>
      <c r="H24" s="11">
        <v>2.8061948550694642</v>
      </c>
      <c r="I24" s="11">
        <v>2.8191601819003012</v>
      </c>
      <c r="J24" s="11">
        <v>2.799598986171195</v>
      </c>
      <c r="K24" s="11">
        <v>2.7622155095775698</v>
      </c>
      <c r="L24" s="11">
        <v>2.794962775958187</v>
      </c>
      <c r="M24" s="11">
        <v>2.8017966628281159</v>
      </c>
      <c r="N24" s="11">
        <v>2.8005084949215391</v>
      </c>
      <c r="O24" s="11">
        <v>2.8342498631602497</v>
      </c>
      <c r="P24" s="11">
        <v>2.8201744382080127</v>
      </c>
      <c r="Q24" s="11">
        <v>2.8208793659880844</v>
      </c>
      <c r="R24" s="11">
        <v>2.8015574386432385</v>
      </c>
      <c r="S24" s="11">
        <v>2.8207939047435366</v>
      </c>
      <c r="T24" s="11">
        <v>2.8208095312364145</v>
      </c>
      <c r="U24" s="11">
        <v>2.7862082605915659</v>
      </c>
      <c r="V24" s="11">
        <v>2.8062000801654055</v>
      </c>
      <c r="W24" s="11">
        <v>2.808715602715302</v>
      </c>
      <c r="X24" s="11">
        <v>2.8028016160628266</v>
      </c>
      <c r="Y24" s="11">
        <v>2.809283934897806</v>
      </c>
      <c r="Z24" s="11">
        <v>2.7974432343422309</v>
      </c>
      <c r="AA24" s="11">
        <v>2.7794540276261266</v>
      </c>
      <c r="AB24" s="11">
        <v>2.8171649507950018</v>
      </c>
      <c r="AC24" s="11">
        <v>2.8259108577726386</v>
      </c>
      <c r="AD24" s="11">
        <v>2.796146681684863</v>
      </c>
      <c r="AE24" s="11">
        <v>2.7956059949904812</v>
      </c>
      <c r="AF24" s="11">
        <v>2.8452008355741563</v>
      </c>
      <c r="AG24" s="11">
        <v>2.7994705831988012</v>
      </c>
      <c r="AH24" s="11">
        <v>2.8005203782200123</v>
      </c>
      <c r="AI24" s="11">
        <v>2.8027831645432575</v>
      </c>
      <c r="AJ24" s="11">
        <v>2.8133694164336092</v>
      </c>
      <c r="AK24" s="11">
        <v>2.7822694898567319</v>
      </c>
      <c r="AL24" s="11">
        <v>2.7605449324802049</v>
      </c>
      <c r="AM24" s="11">
        <v>2.8193416038671986</v>
      </c>
      <c r="AN24" s="11">
        <v>2.8326812298295896</v>
      </c>
      <c r="AO24" s="11">
        <v>2.8356454992793512</v>
      </c>
      <c r="AP24" s="11">
        <v>1.9208377841633308</v>
      </c>
      <c r="AQ24" s="11">
        <v>2.730084625538816</v>
      </c>
      <c r="AR24" s="11">
        <v>2.8148637349458894</v>
      </c>
      <c r="AS24" s="11">
        <v>2.7937933187355823</v>
      </c>
      <c r="AT24" s="11">
        <v>2.7825306047113374</v>
      </c>
    </row>
    <row r="25" spans="1:46" s="11" customFormat="1" x14ac:dyDescent="0.35">
      <c r="A25" s="17" t="s">
        <v>412</v>
      </c>
      <c r="B25" s="17">
        <f>SUM(B16:B24)</f>
        <v>8.1126785826900303</v>
      </c>
      <c r="C25" s="17">
        <f t="shared" ref="C25:AT25" si="1">SUM(C16:C24)</f>
        <v>8.0242010549804981</v>
      </c>
      <c r="D25" s="17">
        <f t="shared" si="1"/>
        <v>8.0534238979274946</v>
      </c>
      <c r="E25" s="17">
        <f t="shared" si="1"/>
        <v>7.9055594319908611</v>
      </c>
      <c r="F25" s="17">
        <f t="shared" si="1"/>
        <v>7.9991814177853247</v>
      </c>
      <c r="G25" s="17">
        <f t="shared" si="1"/>
        <v>7.9041011853451648</v>
      </c>
      <c r="H25" s="17">
        <f t="shared" si="1"/>
        <v>7.8993697272035579</v>
      </c>
      <c r="I25" s="17">
        <f t="shared" si="1"/>
        <v>7.9479195720863167</v>
      </c>
      <c r="J25" s="17">
        <f t="shared" si="1"/>
        <v>7.9235842640986016</v>
      </c>
      <c r="K25" s="17">
        <f t="shared" si="1"/>
        <v>7.9493643765280009</v>
      </c>
      <c r="L25" s="17">
        <f t="shared" si="1"/>
        <v>7.8841102063030366</v>
      </c>
      <c r="M25" s="17">
        <f t="shared" si="1"/>
        <v>7.9107002183923338</v>
      </c>
      <c r="N25" s="17">
        <f t="shared" si="1"/>
        <v>7.8998142211529263</v>
      </c>
      <c r="O25" s="17">
        <f t="shared" si="1"/>
        <v>7.9412786981114447</v>
      </c>
      <c r="P25" s="17">
        <f t="shared" si="1"/>
        <v>7.9519443316703429</v>
      </c>
      <c r="Q25" s="17">
        <f t="shared" si="1"/>
        <v>7.9530162298816034</v>
      </c>
      <c r="R25" s="17">
        <f t="shared" si="1"/>
        <v>7.9079577972996269</v>
      </c>
      <c r="S25" s="17">
        <f t="shared" si="1"/>
        <v>7.946047595283332</v>
      </c>
      <c r="T25" s="17">
        <f t="shared" si="1"/>
        <v>7.9590979351835545</v>
      </c>
      <c r="U25" s="17">
        <f t="shared" si="1"/>
        <v>7.915300388175277</v>
      </c>
      <c r="V25" s="17">
        <f t="shared" si="1"/>
        <v>7.9328863592530556</v>
      </c>
      <c r="W25" s="17">
        <f t="shared" si="1"/>
        <v>7.944901729700522</v>
      </c>
      <c r="X25" s="17">
        <f t="shared" si="1"/>
        <v>7.9491853458835458</v>
      </c>
      <c r="Y25" s="17">
        <f t="shared" si="1"/>
        <v>7.9089653849661996</v>
      </c>
      <c r="Z25" s="17">
        <f t="shared" si="1"/>
        <v>7.8971959592075773</v>
      </c>
      <c r="AA25" s="17">
        <f t="shared" si="1"/>
        <v>7.8780428937217506</v>
      </c>
      <c r="AB25" s="17">
        <f t="shared" si="1"/>
        <v>7.9664773606522985</v>
      </c>
      <c r="AC25" s="17">
        <f t="shared" si="1"/>
        <v>7.9110878891204006</v>
      </c>
      <c r="AD25" s="17">
        <f t="shared" si="1"/>
        <v>7.8709276167526028</v>
      </c>
      <c r="AE25" s="17">
        <f t="shared" si="1"/>
        <v>7.8615287707622601</v>
      </c>
      <c r="AF25" s="17">
        <f t="shared" si="1"/>
        <v>8.0055455277529219</v>
      </c>
      <c r="AG25" s="17">
        <f t="shared" si="1"/>
        <v>7.8962595688829591</v>
      </c>
      <c r="AH25" s="17">
        <f t="shared" si="1"/>
        <v>7.940615625705993</v>
      </c>
      <c r="AI25" s="17">
        <f t="shared" si="1"/>
        <v>7.931061161847941</v>
      </c>
      <c r="AJ25" s="17">
        <f t="shared" si="1"/>
        <v>7.9630347184408858</v>
      </c>
      <c r="AK25" s="17">
        <f t="shared" si="1"/>
        <v>7.8842381850498899</v>
      </c>
      <c r="AL25" s="17">
        <f t="shared" si="1"/>
        <v>7.9017874750575992</v>
      </c>
      <c r="AM25" s="17">
        <f t="shared" si="1"/>
        <v>7.9248958929820974</v>
      </c>
      <c r="AN25" s="17">
        <f t="shared" si="1"/>
        <v>7.9616560122215443</v>
      </c>
      <c r="AO25" s="17">
        <f t="shared" si="1"/>
        <v>7.9554439891925472</v>
      </c>
      <c r="AP25" s="17">
        <f t="shared" si="1"/>
        <v>9.1196667554568034</v>
      </c>
      <c r="AQ25" s="17">
        <f t="shared" si="1"/>
        <v>8.055479708668619</v>
      </c>
      <c r="AR25" s="17">
        <f t="shared" si="1"/>
        <v>7.9127058469837106</v>
      </c>
      <c r="AS25" s="17">
        <f t="shared" si="1"/>
        <v>7.8812037715124852</v>
      </c>
      <c r="AT25" s="17">
        <f t="shared" si="1"/>
        <v>7.9187975092510472</v>
      </c>
    </row>
    <row r="26" spans="1:46" s="11" customFormat="1" x14ac:dyDescent="0.35">
      <c r="A26" s="11" t="s">
        <v>259</v>
      </c>
      <c r="B26" s="11">
        <f>100*(B21/(B21+B22+B24+B23))</f>
        <v>0</v>
      </c>
      <c r="C26" s="11">
        <f t="shared" ref="C26:AT26" si="2">100*(C21/(C21+C22+C24+C23))</f>
        <v>0</v>
      </c>
      <c r="D26" s="11">
        <f t="shared" si="2"/>
        <v>0</v>
      </c>
      <c r="E26" s="11">
        <f t="shared" si="2"/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1">
        <f t="shared" si="2"/>
        <v>0</v>
      </c>
      <c r="M26" s="11">
        <f t="shared" si="2"/>
        <v>0</v>
      </c>
      <c r="N26" s="11">
        <f t="shared" si="2"/>
        <v>0</v>
      </c>
      <c r="O26" s="11">
        <f t="shared" si="2"/>
        <v>0</v>
      </c>
      <c r="P26" s="11">
        <f t="shared" si="2"/>
        <v>0</v>
      </c>
      <c r="Q26" s="11">
        <f t="shared" si="2"/>
        <v>0</v>
      </c>
      <c r="R26" s="11">
        <f t="shared" si="2"/>
        <v>0</v>
      </c>
      <c r="S26" s="11">
        <f t="shared" si="2"/>
        <v>0</v>
      </c>
      <c r="T26" s="11">
        <f t="shared" si="2"/>
        <v>0</v>
      </c>
      <c r="U26" s="11">
        <f t="shared" si="2"/>
        <v>0</v>
      </c>
      <c r="V26" s="11">
        <f t="shared" si="2"/>
        <v>0</v>
      </c>
      <c r="W26" s="11">
        <f t="shared" si="2"/>
        <v>0</v>
      </c>
      <c r="X26" s="11">
        <f t="shared" si="2"/>
        <v>0</v>
      </c>
      <c r="Y26" s="11">
        <f t="shared" si="2"/>
        <v>0</v>
      </c>
      <c r="Z26" s="11">
        <f t="shared" si="2"/>
        <v>0</v>
      </c>
      <c r="AA26" s="11">
        <f t="shared" si="2"/>
        <v>0</v>
      </c>
      <c r="AB26" s="11">
        <f t="shared" si="2"/>
        <v>0</v>
      </c>
      <c r="AC26" s="11">
        <f t="shared" si="2"/>
        <v>0</v>
      </c>
      <c r="AD26" s="11">
        <f t="shared" si="2"/>
        <v>0</v>
      </c>
      <c r="AE26" s="11">
        <f t="shared" si="2"/>
        <v>0</v>
      </c>
      <c r="AF26" s="11">
        <f t="shared" si="2"/>
        <v>0</v>
      </c>
      <c r="AG26" s="11">
        <f t="shared" si="2"/>
        <v>0</v>
      </c>
      <c r="AH26" s="11">
        <f t="shared" si="2"/>
        <v>0</v>
      </c>
      <c r="AI26" s="11">
        <f t="shared" si="2"/>
        <v>0</v>
      </c>
      <c r="AJ26" s="11">
        <f t="shared" si="2"/>
        <v>0</v>
      </c>
      <c r="AK26" s="11">
        <f t="shared" si="2"/>
        <v>0</v>
      </c>
      <c r="AL26" s="11">
        <f t="shared" si="2"/>
        <v>0</v>
      </c>
      <c r="AM26" s="11">
        <f t="shared" si="2"/>
        <v>0</v>
      </c>
      <c r="AN26" s="11">
        <f t="shared" si="2"/>
        <v>0</v>
      </c>
      <c r="AO26" s="11">
        <f t="shared" si="2"/>
        <v>0</v>
      </c>
      <c r="AP26" s="11">
        <f t="shared" si="2"/>
        <v>0</v>
      </c>
      <c r="AQ26" s="11">
        <f t="shared" si="2"/>
        <v>0</v>
      </c>
      <c r="AR26" s="11">
        <f t="shared" si="2"/>
        <v>0</v>
      </c>
      <c r="AS26" s="11">
        <f t="shared" si="2"/>
        <v>0</v>
      </c>
      <c r="AT26" s="11">
        <f t="shared" si="2"/>
        <v>0</v>
      </c>
    </row>
    <row r="27" spans="1:46" s="11" customFormat="1" x14ac:dyDescent="0.35">
      <c r="A27" s="11" t="s">
        <v>260</v>
      </c>
      <c r="B27" s="11">
        <f>100*(B23/(B21+B22+B23+B24))</f>
        <v>2.1345724251006906</v>
      </c>
      <c r="C27" s="11">
        <f t="shared" ref="C27:AT27" si="3">100*(C23/(C21+C22+C23+C24))</f>
        <v>1.3293646875864464</v>
      </c>
      <c r="D27" s="11">
        <f t="shared" si="3"/>
        <v>0.7069323263224373</v>
      </c>
      <c r="E27" s="11">
        <f t="shared" si="3"/>
        <v>1.5886698146724512</v>
      </c>
      <c r="F27" s="11">
        <f t="shared" si="3"/>
        <v>5.6369570143065406</v>
      </c>
      <c r="G27" s="11">
        <f t="shared" si="3"/>
        <v>0.25074306542476282</v>
      </c>
      <c r="H27" s="11">
        <f t="shared" si="3"/>
        <v>5.3871462331985136E-2</v>
      </c>
      <c r="I27" s="11">
        <f t="shared" si="3"/>
        <v>0.3745370525958534</v>
      </c>
      <c r="J27" s="11">
        <f t="shared" si="3"/>
        <v>1.3307923913175326</v>
      </c>
      <c r="K27" s="11">
        <f t="shared" si="3"/>
        <v>0.66407584563263378</v>
      </c>
      <c r="L27" s="11">
        <f t="shared" si="3"/>
        <v>0.18293706476386901</v>
      </c>
      <c r="M27" s="11">
        <f t="shared" si="3"/>
        <v>0.2059603199338142</v>
      </c>
      <c r="N27" s="11">
        <f t="shared" si="3"/>
        <v>0.1854615034482229</v>
      </c>
      <c r="O27" s="11">
        <f t="shared" si="3"/>
        <v>0.24150667015204269</v>
      </c>
      <c r="P27" s="11">
        <f t="shared" si="3"/>
        <v>0.20695259475727346</v>
      </c>
      <c r="Q27" s="11">
        <f t="shared" si="3"/>
        <v>0.2913080162797953</v>
      </c>
      <c r="R27" s="11">
        <f t="shared" si="3"/>
        <v>0.23969385624921796</v>
      </c>
      <c r="S27" s="11">
        <f t="shared" si="3"/>
        <v>0.46224577433179054</v>
      </c>
      <c r="T27" s="11">
        <f t="shared" si="3"/>
        <v>0.27585650401088729</v>
      </c>
      <c r="U27" s="11">
        <f t="shared" si="3"/>
        <v>0.7243761487732604</v>
      </c>
      <c r="V27" s="11">
        <f t="shared" si="3"/>
        <v>0.5307977773491197</v>
      </c>
      <c r="W27" s="11">
        <f t="shared" si="3"/>
        <v>0.35592728645440552</v>
      </c>
      <c r="X27" s="11">
        <f t="shared" si="3"/>
        <v>0.75468385894091916</v>
      </c>
      <c r="Y27" s="11">
        <f t="shared" si="3"/>
        <v>0.4072103476640605</v>
      </c>
      <c r="Z27" s="11">
        <f t="shared" si="3"/>
        <v>0.31804270755855524</v>
      </c>
      <c r="AA27" s="11">
        <f t="shared" si="3"/>
        <v>0.4405056410809251</v>
      </c>
      <c r="AB27" s="11">
        <f t="shared" si="3"/>
        <v>0.27013215152517589</v>
      </c>
      <c r="AC27" s="11">
        <f t="shared" si="3"/>
        <v>0.202059064237775</v>
      </c>
      <c r="AD27" s="11">
        <f t="shared" si="3"/>
        <v>0.18554010805412283</v>
      </c>
      <c r="AE27" s="11">
        <f t="shared" si="3"/>
        <v>0.16036538580316889</v>
      </c>
      <c r="AF27" s="11">
        <f t="shared" si="3"/>
        <v>0.1803198897645584</v>
      </c>
      <c r="AG27" s="11">
        <f t="shared" si="3"/>
        <v>0.25552164398364463</v>
      </c>
      <c r="AH27" s="11">
        <f t="shared" si="3"/>
        <v>0.22671637735991682</v>
      </c>
      <c r="AI27" s="11">
        <f t="shared" si="3"/>
        <v>0.22019550837506555</v>
      </c>
      <c r="AJ27" s="11">
        <f t="shared" si="3"/>
        <v>0.15592272938674329</v>
      </c>
      <c r="AK27" s="11">
        <f t="shared" si="3"/>
        <v>0.5368185899461061</v>
      </c>
      <c r="AL27" s="11">
        <f t="shared" si="3"/>
        <v>1.0525140033235503</v>
      </c>
      <c r="AM27" s="11">
        <f t="shared" si="3"/>
        <v>0.20277603965775551</v>
      </c>
      <c r="AN27" s="11">
        <f t="shared" si="3"/>
        <v>0.31663445233294679</v>
      </c>
      <c r="AO27" s="11">
        <f t="shared" si="3"/>
        <v>0.15340937101045368</v>
      </c>
      <c r="AP27" s="11">
        <f t="shared" si="3"/>
        <v>47.911380854507016</v>
      </c>
      <c r="AQ27" s="11">
        <f t="shared" si="3"/>
        <v>5.7657143306024912</v>
      </c>
      <c r="AR27" s="11">
        <f t="shared" si="3"/>
        <v>0.36903179565338129</v>
      </c>
      <c r="AS27" s="11">
        <f t="shared" si="3"/>
        <v>0.17836326347564269</v>
      </c>
      <c r="AT27" s="11">
        <f t="shared" si="3"/>
        <v>0.32476115921556326</v>
      </c>
    </row>
    <row r="28" spans="1:46" s="11" customFormat="1" x14ac:dyDescent="0.35">
      <c r="A28" s="11" t="s">
        <v>261</v>
      </c>
      <c r="B28" s="11">
        <f>100*(B18/(B17+B18+B20+B19))*(B24/(B21+B22+B23+B24))</f>
        <v>2.3217140832579588</v>
      </c>
      <c r="C28" s="11">
        <f t="shared" ref="C28:AT28" si="4">100*(C18/(C17+C18+C20+C19))*(C24/(C21+C22+C23+C24))</f>
        <v>2.1398893327092736</v>
      </c>
      <c r="D28" s="11">
        <f t="shared" si="4"/>
        <v>1.6029831656437885</v>
      </c>
      <c r="E28" s="11">
        <f t="shared" si="4"/>
        <v>1.3781106534167151</v>
      </c>
      <c r="F28" s="11">
        <f t="shared" si="4"/>
        <v>3.9109881719365061</v>
      </c>
      <c r="G28" s="11">
        <f t="shared" si="4"/>
        <v>0.55103272530084113</v>
      </c>
      <c r="H28" s="11">
        <f t="shared" si="4"/>
        <v>0.49526088323458489</v>
      </c>
      <c r="I28" s="11">
        <f t="shared" si="4"/>
        <v>0.38685314156934492</v>
      </c>
      <c r="J28" s="11">
        <f t="shared" si="4"/>
        <v>0.77960988322907632</v>
      </c>
      <c r="K28" s="11">
        <f t="shared" si="4"/>
        <v>0.94570553979665106</v>
      </c>
      <c r="L28" s="11">
        <f t="shared" si="4"/>
        <v>0.29599817073516987</v>
      </c>
      <c r="M28" s="11">
        <f t="shared" si="4"/>
        <v>0.54799838796668787</v>
      </c>
      <c r="N28" s="11">
        <f t="shared" si="4"/>
        <v>0.51882521341694388</v>
      </c>
      <c r="O28" s="11">
        <f t="shared" si="4"/>
        <v>0.45184819402062959</v>
      </c>
      <c r="P28" s="11">
        <f t="shared" si="4"/>
        <v>0.48476639139768285</v>
      </c>
      <c r="Q28" s="11">
        <f t="shared" si="4"/>
        <v>0.26666649517047641</v>
      </c>
      <c r="R28" s="11">
        <f t="shared" si="4"/>
        <v>0.27735664474075611</v>
      </c>
      <c r="S28" s="11">
        <f t="shared" si="4"/>
        <v>0.36252159870692591</v>
      </c>
      <c r="T28" s="11">
        <f t="shared" si="4"/>
        <v>0.43407285962046777</v>
      </c>
      <c r="U28" s="11">
        <f t="shared" si="4"/>
        <v>0.44244390769344755</v>
      </c>
      <c r="V28" s="11">
        <f t="shared" si="4"/>
        <v>0.44486530259002083</v>
      </c>
      <c r="W28" s="11">
        <f t="shared" si="4"/>
        <v>0.47384986476165258</v>
      </c>
      <c r="X28" s="11">
        <f t="shared" si="4"/>
        <v>0.42103079607194593</v>
      </c>
      <c r="Y28" s="11">
        <f t="shared" si="4"/>
        <v>0.57297386806635475</v>
      </c>
      <c r="Z28" s="11">
        <f t="shared" si="4"/>
        <v>0.60879683779353411</v>
      </c>
      <c r="AA28" s="11">
        <f t="shared" si="4"/>
        <v>0.37820312026621167</v>
      </c>
      <c r="AB28" s="11">
        <f t="shared" si="4"/>
        <v>0.48664806850724068</v>
      </c>
      <c r="AC28" s="11">
        <f t="shared" si="4"/>
        <v>0.36346859125950287</v>
      </c>
      <c r="AD28" s="11">
        <f t="shared" si="4"/>
        <v>0.38771266228370405</v>
      </c>
      <c r="AE28" s="11">
        <f t="shared" si="4"/>
        <v>0.45780916338157546</v>
      </c>
      <c r="AF28" s="11">
        <f t="shared" si="4"/>
        <v>0.38519833902582695</v>
      </c>
      <c r="AG28" s="11">
        <f t="shared" si="4"/>
        <v>0.30009562261725148</v>
      </c>
      <c r="AH28" s="11">
        <f t="shared" si="4"/>
        <v>0.49148825983229577</v>
      </c>
      <c r="AI28" s="11">
        <f t="shared" si="4"/>
        <v>0.58127797731023001</v>
      </c>
      <c r="AJ28" s="11">
        <f t="shared" si="4"/>
        <v>0.66032973663692129</v>
      </c>
      <c r="AK28" s="11">
        <f t="shared" si="4"/>
        <v>0.48809045879216834</v>
      </c>
      <c r="AL28" s="11">
        <f t="shared" si="4"/>
        <v>0.51575334029665298</v>
      </c>
      <c r="AM28" s="11">
        <f t="shared" si="4"/>
        <v>0.53455450013995554</v>
      </c>
      <c r="AN28" s="11">
        <f t="shared" si="4"/>
        <v>0.54885189321935357</v>
      </c>
      <c r="AO28" s="11">
        <f t="shared" si="4"/>
        <v>0.36965113897655133</v>
      </c>
      <c r="AP28" s="11">
        <f t="shared" si="4"/>
        <v>1.8330589406075639</v>
      </c>
      <c r="AQ28" s="11">
        <f t="shared" si="4"/>
        <v>0.35593553352485335</v>
      </c>
      <c r="AR28" s="11">
        <f t="shared" si="4"/>
        <v>0.47666348547479159</v>
      </c>
      <c r="AS28" s="11">
        <f t="shared" si="4"/>
        <v>0.49968709792613314</v>
      </c>
      <c r="AT28" s="11">
        <f t="shared" si="4"/>
        <v>0.36495737318251953</v>
      </c>
    </row>
    <row r="29" spans="1:46" s="11" customFormat="1" x14ac:dyDescent="0.35">
      <c r="A29" s="11" t="s">
        <v>262</v>
      </c>
      <c r="B29" s="11">
        <f>100*(B22/(B21+B22+B23+B24))</f>
        <v>0</v>
      </c>
      <c r="C29" s="11">
        <f t="shared" ref="C29:AT29" si="5">100*(C22/(C21+C22+C23+C24))</f>
        <v>4.4429600741896211E-2</v>
      </c>
      <c r="D29" s="11">
        <f t="shared" si="5"/>
        <v>0.10931163838770341</v>
      </c>
      <c r="E29" s="11">
        <f t="shared" si="5"/>
        <v>0.40957589707817299</v>
      </c>
      <c r="F29" s="11">
        <f t="shared" si="5"/>
        <v>0.59999324449977198</v>
      </c>
      <c r="G29" s="11">
        <f t="shared" si="5"/>
        <v>0</v>
      </c>
      <c r="H29" s="11">
        <f t="shared" si="5"/>
        <v>0</v>
      </c>
      <c r="I29" s="11">
        <f t="shared" si="5"/>
        <v>0.20278604977050843</v>
      </c>
      <c r="J29" s="11">
        <f t="shared" si="5"/>
        <v>0.2470472756063527</v>
      </c>
      <c r="K29" s="11">
        <f t="shared" si="5"/>
        <v>0.45074260628124241</v>
      </c>
      <c r="L29" s="11">
        <f t="shared" si="5"/>
        <v>9.6333788511924492E-2</v>
      </c>
      <c r="M29" s="11">
        <f t="shared" si="5"/>
        <v>0</v>
      </c>
      <c r="N29" s="11">
        <f t="shared" si="5"/>
        <v>0.24235880684985175</v>
      </c>
      <c r="O29" s="11">
        <f t="shared" si="5"/>
        <v>7.4845361247901712E-2</v>
      </c>
      <c r="P29" s="11">
        <f t="shared" si="5"/>
        <v>0</v>
      </c>
      <c r="Q29" s="11">
        <f t="shared" si="5"/>
        <v>0</v>
      </c>
      <c r="R29" s="11">
        <f t="shared" si="5"/>
        <v>0.14123045664712178</v>
      </c>
      <c r="S29" s="11">
        <f t="shared" si="5"/>
        <v>0.12256230621068488</v>
      </c>
      <c r="T29" s="11">
        <f t="shared" si="5"/>
        <v>0</v>
      </c>
      <c r="U29" s="11">
        <f t="shared" si="5"/>
        <v>0.1136229982396269</v>
      </c>
      <c r="V29" s="11">
        <f t="shared" si="5"/>
        <v>0</v>
      </c>
      <c r="W29" s="11">
        <f t="shared" si="5"/>
        <v>0.10364117952784614</v>
      </c>
      <c r="X29" s="11">
        <f t="shared" si="5"/>
        <v>4.7643070783063464E-2</v>
      </c>
      <c r="Y29" s="11">
        <f t="shared" si="5"/>
        <v>0.16916946006924788</v>
      </c>
      <c r="Z29" s="11">
        <f t="shared" si="5"/>
        <v>2.5097481297522414E-2</v>
      </c>
      <c r="AA29" s="11">
        <f t="shared" si="5"/>
        <v>0.12387667887158325</v>
      </c>
      <c r="AB29" s="11">
        <f t="shared" si="5"/>
        <v>0</v>
      </c>
      <c r="AC29" s="11">
        <f t="shared" si="5"/>
        <v>0</v>
      </c>
      <c r="AD29" s="11">
        <f t="shared" si="5"/>
        <v>3.5139351649278512E-2</v>
      </c>
      <c r="AE29" s="11">
        <f t="shared" si="5"/>
        <v>0</v>
      </c>
      <c r="AF29" s="11">
        <f t="shared" si="5"/>
        <v>3.9981303831962134E-2</v>
      </c>
      <c r="AG29" s="11">
        <f t="shared" si="5"/>
        <v>0</v>
      </c>
      <c r="AH29" s="11">
        <f t="shared" si="5"/>
        <v>0.1616478322805581</v>
      </c>
      <c r="AI29" s="11">
        <f t="shared" si="5"/>
        <v>0</v>
      </c>
      <c r="AJ29" s="11">
        <f t="shared" si="5"/>
        <v>0</v>
      </c>
      <c r="AK29" s="11">
        <f t="shared" si="5"/>
        <v>0</v>
      </c>
      <c r="AL29" s="11">
        <f t="shared" si="5"/>
        <v>0</v>
      </c>
      <c r="AM29" s="11">
        <f t="shared" si="5"/>
        <v>0</v>
      </c>
      <c r="AN29" s="11">
        <f t="shared" si="5"/>
        <v>0</v>
      </c>
      <c r="AO29" s="11">
        <f t="shared" si="5"/>
        <v>2.7393891025242388E-2</v>
      </c>
      <c r="AP29" s="11">
        <f t="shared" si="5"/>
        <v>0</v>
      </c>
      <c r="AQ29" s="11">
        <f t="shared" si="5"/>
        <v>0</v>
      </c>
      <c r="AR29" s="11">
        <f t="shared" si="5"/>
        <v>8.9859540774575114E-2</v>
      </c>
      <c r="AS29" s="11">
        <f t="shared" si="5"/>
        <v>0</v>
      </c>
      <c r="AT29" s="11">
        <f t="shared" si="5"/>
        <v>0.12891058895413426</v>
      </c>
    </row>
    <row r="30" spans="1:46" s="11" customFormat="1" x14ac:dyDescent="0.35">
      <c r="A30" s="11" t="s">
        <v>263</v>
      </c>
      <c r="B30" s="11">
        <f>100*(B19/(B17+B18+B19+B20))*(B24/(B21+B22+B23+B24))</f>
        <v>54.788792811966786</v>
      </c>
      <c r="C30" s="11">
        <f t="shared" ref="C30:AT30" si="6">100*(C19/(C17+C18+C19+C20))*(C24/(C21+C22+C23+C24))</f>
        <v>51.341634668692748</v>
      </c>
      <c r="D30" s="11">
        <f t="shared" si="6"/>
        <v>57.087773277868045</v>
      </c>
      <c r="E30" s="11">
        <f t="shared" si="6"/>
        <v>40.525469617081271</v>
      </c>
      <c r="F30" s="11">
        <f t="shared" si="6"/>
        <v>43.04048633621116</v>
      </c>
      <c r="G30" s="11">
        <f t="shared" si="6"/>
        <v>43.598472518020479</v>
      </c>
      <c r="H30" s="11">
        <f t="shared" si="6"/>
        <v>43.383408644534313</v>
      </c>
      <c r="I30" s="11">
        <f t="shared" si="6"/>
        <v>38.210929922671923</v>
      </c>
      <c r="J30" s="11">
        <f t="shared" si="6"/>
        <v>47.637575009342953</v>
      </c>
      <c r="K30" s="11">
        <f t="shared" si="6"/>
        <v>37.842340029826644</v>
      </c>
      <c r="L30" s="11">
        <f t="shared" si="6"/>
        <v>39.444720246378431</v>
      </c>
      <c r="M30" s="11">
        <f t="shared" si="6"/>
        <v>38.624192232088014</v>
      </c>
      <c r="N30" s="11">
        <f t="shared" si="6"/>
        <v>38.48792451233426</v>
      </c>
      <c r="O30" s="11">
        <f t="shared" si="6"/>
        <v>39.423393889440874</v>
      </c>
      <c r="P30" s="11">
        <f t="shared" si="6"/>
        <v>39.286696796781563</v>
      </c>
      <c r="Q30" s="11">
        <f t="shared" si="6"/>
        <v>37.343466463431227</v>
      </c>
      <c r="R30" s="11">
        <f t="shared" si="6"/>
        <v>37.977705926596229</v>
      </c>
      <c r="S30" s="11">
        <f t="shared" si="6"/>
        <v>37.351101642219632</v>
      </c>
      <c r="T30" s="11">
        <f t="shared" si="6"/>
        <v>35.434478099314063</v>
      </c>
      <c r="U30" s="11">
        <f t="shared" si="6"/>
        <v>33.714599990796238</v>
      </c>
      <c r="V30" s="11">
        <f t="shared" si="6"/>
        <v>37.316062860703433</v>
      </c>
      <c r="W30" s="11">
        <f t="shared" si="6"/>
        <v>36.47649894724556</v>
      </c>
      <c r="X30" s="11">
        <f t="shared" si="6"/>
        <v>34.06517013624152</v>
      </c>
      <c r="Y30" s="11">
        <f t="shared" si="6"/>
        <v>36.146212595448162</v>
      </c>
      <c r="Z30" s="11">
        <f t="shared" si="6"/>
        <v>37.077856571389837</v>
      </c>
      <c r="AA30" s="11">
        <f t="shared" si="6"/>
        <v>35.510928842714435</v>
      </c>
      <c r="AB30" s="11">
        <f t="shared" si="6"/>
        <v>38.225125711875066</v>
      </c>
      <c r="AC30" s="11">
        <f t="shared" si="6"/>
        <v>39.963685603917327</v>
      </c>
      <c r="AD30" s="11">
        <f t="shared" si="6"/>
        <v>39.286374328329451</v>
      </c>
      <c r="AE30" s="11">
        <f t="shared" si="6"/>
        <v>37.908812897684292</v>
      </c>
      <c r="AF30" s="11">
        <f t="shared" si="6"/>
        <v>36.317653543253428</v>
      </c>
      <c r="AG30" s="11">
        <f t="shared" si="6"/>
        <v>38.637515116205094</v>
      </c>
      <c r="AH30" s="11">
        <f t="shared" si="6"/>
        <v>41.86740396499868</v>
      </c>
      <c r="AI30" s="11">
        <f t="shared" si="6"/>
        <v>38.831556297213666</v>
      </c>
      <c r="AJ30" s="11">
        <f t="shared" si="6"/>
        <v>38.588162696555209</v>
      </c>
      <c r="AK30" s="11">
        <f t="shared" si="6"/>
        <v>37.966995117395122</v>
      </c>
      <c r="AL30" s="11">
        <f t="shared" si="6"/>
        <v>35.902278630831972</v>
      </c>
      <c r="AM30" s="11">
        <f t="shared" si="6"/>
        <v>37.715876335509527</v>
      </c>
      <c r="AN30" s="11">
        <f t="shared" si="6"/>
        <v>37.160925899678965</v>
      </c>
      <c r="AO30" s="11">
        <f t="shared" si="6"/>
        <v>37.302855012581567</v>
      </c>
      <c r="AP30" s="11">
        <f t="shared" si="6"/>
        <v>10.996134614724658</v>
      </c>
      <c r="AQ30" s="11">
        <f t="shared" si="6"/>
        <v>24.910528419851289</v>
      </c>
      <c r="AR30" s="11">
        <f t="shared" si="6"/>
        <v>36.966096036079755</v>
      </c>
      <c r="AS30" s="11">
        <f t="shared" si="6"/>
        <v>37.318089188405736</v>
      </c>
      <c r="AT30" s="11">
        <f t="shared" si="6"/>
        <v>35.622535486834209</v>
      </c>
    </row>
    <row r="31" spans="1:46" s="11" customFormat="1" x14ac:dyDescent="0.35">
      <c r="A31" s="11" t="s">
        <v>264</v>
      </c>
      <c r="B31" s="11">
        <f>100*(B20/(B17+B18+B19+B20))*(B24/(B21+B22+B23+B24))</f>
        <v>40.024227746704746</v>
      </c>
      <c r="C31" s="11">
        <f t="shared" ref="C31:AT31" si="7">100*(C20/(C17+C18+C19+C20))*(C24/(C21+C22+C23+C24))</f>
        <v>44.651909807749675</v>
      </c>
      <c r="D31" s="11">
        <f t="shared" si="7"/>
        <v>39.663328453845978</v>
      </c>
      <c r="E31" s="11">
        <f t="shared" si="7"/>
        <v>55.869128444642051</v>
      </c>
      <c r="F31" s="11">
        <f t="shared" si="7"/>
        <v>46.571944462658948</v>
      </c>
      <c r="G31" s="11">
        <f t="shared" si="7"/>
        <v>55.443802393737002</v>
      </c>
      <c r="H31" s="11">
        <f t="shared" si="7"/>
        <v>55.673172911835998</v>
      </c>
      <c r="I31" s="11">
        <f t="shared" si="7"/>
        <v>60.415367966621268</v>
      </c>
      <c r="J31" s="11">
        <f t="shared" si="7"/>
        <v>49.487521511116796</v>
      </c>
      <c r="K31" s="11">
        <f t="shared" si="7"/>
        <v>59.944269135283342</v>
      </c>
      <c r="L31" s="11">
        <f t="shared" si="7"/>
        <v>59.869596691438751</v>
      </c>
      <c r="M31" s="11">
        <f t="shared" si="7"/>
        <v>60.54446558277008</v>
      </c>
      <c r="N31" s="11">
        <f t="shared" si="7"/>
        <v>60.478154651428589</v>
      </c>
      <c r="O31" s="11">
        <f t="shared" si="7"/>
        <v>59.662824321513192</v>
      </c>
      <c r="P31" s="11">
        <f t="shared" si="7"/>
        <v>59.862671351749768</v>
      </c>
      <c r="Q31" s="11">
        <f t="shared" si="7"/>
        <v>62.053185532348998</v>
      </c>
      <c r="R31" s="11">
        <f t="shared" si="7"/>
        <v>61.078575035443137</v>
      </c>
      <c r="S31" s="11">
        <f t="shared" si="7"/>
        <v>61.552061883968939</v>
      </c>
      <c r="T31" s="11">
        <f t="shared" si="7"/>
        <v>63.766067926037472</v>
      </c>
      <c r="U31" s="11">
        <f t="shared" si="7"/>
        <v>64.942849185829687</v>
      </c>
      <c r="V31" s="11">
        <f t="shared" si="7"/>
        <v>61.505923372314058</v>
      </c>
      <c r="W31" s="11">
        <f t="shared" si="7"/>
        <v>62.357723387259348</v>
      </c>
      <c r="X31" s="11">
        <f t="shared" si="7"/>
        <v>64.464983354075201</v>
      </c>
      <c r="Y31" s="11">
        <f t="shared" si="7"/>
        <v>62.444518776253858</v>
      </c>
      <c r="Z31" s="11">
        <f t="shared" si="7"/>
        <v>61.873093390186</v>
      </c>
      <c r="AA31" s="11">
        <f t="shared" si="7"/>
        <v>63.273566288497001</v>
      </c>
      <c r="AB31" s="11">
        <f t="shared" si="7"/>
        <v>60.721320415060319</v>
      </c>
      <c r="AC31" s="11">
        <f t="shared" si="7"/>
        <v>59.421504454143154</v>
      </c>
      <c r="AD31" s="11">
        <f t="shared" si="7"/>
        <v>59.930608181009767</v>
      </c>
      <c r="AE31" s="11">
        <f t="shared" si="7"/>
        <v>61.1838511065258</v>
      </c>
      <c r="AF31" s="11">
        <f t="shared" si="7"/>
        <v>62.93483975613664</v>
      </c>
      <c r="AG31" s="11">
        <f t="shared" si="7"/>
        <v>60.679213911070562</v>
      </c>
      <c r="AH31" s="11">
        <f t="shared" si="7"/>
        <v>57.052926660552032</v>
      </c>
      <c r="AI31" s="11">
        <f t="shared" si="7"/>
        <v>60.128934269173406</v>
      </c>
      <c r="AJ31" s="11">
        <f t="shared" si="7"/>
        <v>60.364264542646808</v>
      </c>
      <c r="AK31" s="11">
        <f t="shared" si="7"/>
        <v>60.762377649311276</v>
      </c>
      <c r="AL31" s="11">
        <f t="shared" si="7"/>
        <v>62.390444306145817</v>
      </c>
      <c r="AM31" s="11">
        <f t="shared" si="7"/>
        <v>61.273928645806834</v>
      </c>
      <c r="AN31" s="11">
        <f t="shared" si="7"/>
        <v>61.839109700278435</v>
      </c>
      <c r="AO31" s="11">
        <f t="shared" si="7"/>
        <v>61.986641704394863</v>
      </c>
      <c r="AP31" s="11">
        <f t="shared" si="7"/>
        <v>39.215535520996276</v>
      </c>
      <c r="AQ31" s="11">
        <f t="shared" si="7"/>
        <v>68.676916694771506</v>
      </c>
      <c r="AR31" s="11">
        <f t="shared" si="7"/>
        <v>61.897500414038227</v>
      </c>
      <c r="AS31" s="11">
        <f t="shared" si="7"/>
        <v>61.853139431432751</v>
      </c>
      <c r="AT31" s="11">
        <f t="shared" si="7"/>
        <v>63.323196588654227</v>
      </c>
    </row>
    <row r="32" spans="1:46" s="11" customFormat="1" x14ac:dyDescent="0.35">
      <c r="A32" s="11" t="s">
        <v>265</v>
      </c>
      <c r="B32" s="11">
        <f>100*(B17/(B17+B18+B19+B20))*(B24/(B21+B22+B23+B24))</f>
        <v>0.73069293296981774</v>
      </c>
      <c r="C32" s="11">
        <f t="shared" ref="C32:AT32" si="8">100*(C17/(C17+C18+C19+C20))*(C24/(C21+C22+C23+C24))</f>
        <v>0.49277190251995873</v>
      </c>
      <c r="D32" s="11">
        <f t="shared" si="8"/>
        <v>0.82967113793205849</v>
      </c>
      <c r="E32" s="11">
        <f t="shared" si="8"/>
        <v>0.22904557310934712</v>
      </c>
      <c r="F32" s="11">
        <f t="shared" si="8"/>
        <v>0.23963077038707448</v>
      </c>
      <c r="G32" s="11">
        <f t="shared" si="8"/>
        <v>0.15594929751689909</v>
      </c>
      <c r="H32" s="11">
        <f t="shared" si="8"/>
        <v>0.3942860980631277</v>
      </c>
      <c r="I32" s="11">
        <f t="shared" si="8"/>
        <v>0.40952586677111147</v>
      </c>
      <c r="J32" s="11">
        <f t="shared" si="8"/>
        <v>0.51745392938728307</v>
      </c>
      <c r="K32" s="11">
        <f t="shared" si="8"/>
        <v>0.15286684317948804</v>
      </c>
      <c r="L32" s="11">
        <f t="shared" si="8"/>
        <v>0.1104140381718475</v>
      </c>
      <c r="M32" s="11">
        <f t="shared" si="8"/>
        <v>7.7383477241412368E-2</v>
      </c>
      <c r="N32" s="11">
        <f t="shared" si="8"/>
        <v>8.7275312522140422E-2</v>
      </c>
      <c r="O32" s="11">
        <f t="shared" si="8"/>
        <v>0.1455815636253634</v>
      </c>
      <c r="P32" s="11">
        <f t="shared" si="8"/>
        <v>0.1589128653137141</v>
      </c>
      <c r="Q32" s="11">
        <f t="shared" si="8"/>
        <v>4.537349276951276E-2</v>
      </c>
      <c r="R32" s="11">
        <f t="shared" si="8"/>
        <v>0.28543808032355256</v>
      </c>
      <c r="S32" s="11">
        <f t="shared" si="8"/>
        <v>0.14950679456201418</v>
      </c>
      <c r="T32" s="11">
        <f t="shared" si="8"/>
        <v>8.9524611017104724E-2</v>
      </c>
      <c r="U32" s="11">
        <f t="shared" si="8"/>
        <v>6.2107768667725063E-2</v>
      </c>
      <c r="V32" s="11">
        <f t="shared" si="8"/>
        <v>0.20235068704336354</v>
      </c>
      <c r="W32" s="11">
        <f t="shared" si="8"/>
        <v>0.23235933475121345</v>
      </c>
      <c r="X32" s="11">
        <f t="shared" si="8"/>
        <v>0.24648878388735188</v>
      </c>
      <c r="Y32" s="11">
        <f t="shared" si="8"/>
        <v>0.25991495249832319</v>
      </c>
      <c r="Z32" s="11">
        <f t="shared" si="8"/>
        <v>9.7113011774552796E-2</v>
      </c>
      <c r="AA32" s="11">
        <f t="shared" si="8"/>
        <v>0.27291942856984946</v>
      </c>
      <c r="AB32" s="11">
        <f t="shared" si="8"/>
        <v>0.296773653032192</v>
      </c>
      <c r="AC32" s="11">
        <f t="shared" si="8"/>
        <v>4.9282286442229671E-2</v>
      </c>
      <c r="AD32" s="11">
        <f t="shared" si="8"/>
        <v>0.17462536867367004</v>
      </c>
      <c r="AE32" s="11">
        <f t="shared" si="8"/>
        <v>0.2891614466051593</v>
      </c>
      <c r="AF32" s="11">
        <f t="shared" si="8"/>
        <v>0.14200716798759161</v>
      </c>
      <c r="AG32" s="11">
        <f t="shared" si="8"/>
        <v>0.12765370612346247</v>
      </c>
      <c r="AH32" s="11">
        <f t="shared" si="8"/>
        <v>0.19981690497650376</v>
      </c>
      <c r="AI32" s="11">
        <f t="shared" si="8"/>
        <v>0.23803594792763283</v>
      </c>
      <c r="AJ32" s="11">
        <f t="shared" si="8"/>
        <v>0.23132029477433252</v>
      </c>
      <c r="AK32" s="11">
        <f t="shared" si="8"/>
        <v>0.24571818455531794</v>
      </c>
      <c r="AL32" s="11">
        <f t="shared" si="8"/>
        <v>0.13900971940200438</v>
      </c>
      <c r="AM32" s="11">
        <f t="shared" si="8"/>
        <v>0.27286447888594101</v>
      </c>
      <c r="AN32" s="11">
        <f t="shared" si="8"/>
        <v>0.13447805449029487</v>
      </c>
      <c r="AO32" s="11">
        <f t="shared" si="8"/>
        <v>0.16004888201133233</v>
      </c>
      <c r="AP32" s="11">
        <f t="shared" si="8"/>
        <v>4.389006916449787E-2</v>
      </c>
      <c r="AQ32" s="11">
        <f t="shared" si="8"/>
        <v>0.29090502124985673</v>
      </c>
      <c r="AR32" s="11">
        <f t="shared" si="8"/>
        <v>0.20084872797927714</v>
      </c>
      <c r="AS32" s="11">
        <f t="shared" si="8"/>
        <v>0.15072101875974026</v>
      </c>
      <c r="AT32" s="11">
        <f t="shared" si="8"/>
        <v>0.23563880315934668</v>
      </c>
    </row>
    <row r="34" spans="1:32" x14ac:dyDescent="0.35">
      <c r="B34" s="1" t="s">
        <v>102</v>
      </c>
    </row>
    <row r="35" spans="1:32" x14ac:dyDescent="0.35">
      <c r="B35" s="1" t="s">
        <v>103</v>
      </c>
      <c r="C35" s="1" t="s">
        <v>104</v>
      </c>
      <c r="D35" s="1" t="s">
        <v>105</v>
      </c>
      <c r="E35" s="1" t="s">
        <v>106</v>
      </c>
      <c r="F35" s="1" t="s">
        <v>107</v>
      </c>
      <c r="G35" s="1" t="s">
        <v>108</v>
      </c>
      <c r="H35" s="1" t="s">
        <v>109</v>
      </c>
      <c r="I35" s="1" t="s">
        <v>110</v>
      </c>
      <c r="J35" s="1" t="s">
        <v>111</v>
      </c>
      <c r="K35" s="1" t="s">
        <v>112</v>
      </c>
      <c r="L35" s="1" t="s">
        <v>113</v>
      </c>
      <c r="M35" s="1" t="s">
        <v>114</v>
      </c>
      <c r="N35" s="1" t="s">
        <v>115</v>
      </c>
      <c r="O35" s="1" t="s">
        <v>116</v>
      </c>
      <c r="P35" s="1" t="s">
        <v>117</v>
      </c>
      <c r="Q35" s="1" t="s">
        <v>118</v>
      </c>
      <c r="R35" s="1" t="s">
        <v>119</v>
      </c>
      <c r="S35" s="1" t="s">
        <v>120</v>
      </c>
      <c r="T35" s="1" t="s">
        <v>121</v>
      </c>
      <c r="U35" s="1" t="s">
        <v>122</v>
      </c>
      <c r="V35" s="1" t="s">
        <v>123</v>
      </c>
      <c r="W35" s="1" t="s">
        <v>124</v>
      </c>
      <c r="X35" s="1" t="s">
        <v>125</v>
      </c>
      <c r="Y35" s="1" t="s">
        <v>126</v>
      </c>
      <c r="Z35" s="1" t="s">
        <v>127</v>
      </c>
      <c r="AA35" s="1" t="s">
        <v>128</v>
      </c>
      <c r="AB35" s="1" t="s">
        <v>129</v>
      </c>
      <c r="AC35" s="1" t="s">
        <v>130</v>
      </c>
      <c r="AD35" s="1" t="s">
        <v>131</v>
      </c>
      <c r="AE35" s="1" t="s">
        <v>132</v>
      </c>
      <c r="AF35" s="1" t="s">
        <v>133</v>
      </c>
    </row>
    <row r="36" spans="1:32" x14ac:dyDescent="0.35">
      <c r="A36" s="1" t="s">
        <v>8</v>
      </c>
      <c r="B36" s="1">
        <v>35.680999999999997</v>
      </c>
      <c r="C36" s="1">
        <v>35.11</v>
      </c>
      <c r="D36" s="1">
        <v>35.01</v>
      </c>
      <c r="E36" s="1">
        <v>35.305</v>
      </c>
      <c r="F36" s="1">
        <v>34.841999999999999</v>
      </c>
      <c r="G36" s="1">
        <v>35.155000000000001</v>
      </c>
      <c r="H36" s="1">
        <v>35.409999999999997</v>
      </c>
      <c r="I36" s="1">
        <v>34.658000000000001</v>
      </c>
      <c r="J36" s="1">
        <v>34.807000000000002</v>
      </c>
      <c r="K36" s="1">
        <v>34.893000000000001</v>
      </c>
      <c r="L36" s="1">
        <v>34.97</v>
      </c>
      <c r="M36" s="1">
        <v>33.792999999999999</v>
      </c>
      <c r="N36" s="1">
        <v>33.015000000000001</v>
      </c>
      <c r="O36" s="1">
        <v>33.726999999999997</v>
      </c>
      <c r="P36" s="1">
        <v>34.197000000000003</v>
      </c>
      <c r="Q36" s="1">
        <v>33.188000000000002</v>
      </c>
      <c r="R36" s="1">
        <v>34.195</v>
      </c>
      <c r="S36" s="1">
        <v>34.222999999999999</v>
      </c>
      <c r="T36" s="1">
        <v>33.155000000000001</v>
      </c>
      <c r="U36" s="1">
        <v>33.441000000000003</v>
      </c>
      <c r="V36" s="1">
        <v>33.201000000000001</v>
      </c>
      <c r="W36" s="1">
        <v>35.139000000000003</v>
      </c>
      <c r="X36" s="1">
        <v>33.804000000000002</v>
      </c>
      <c r="Y36" s="1">
        <v>32.869</v>
      </c>
      <c r="Z36" s="1">
        <v>35.090000000000003</v>
      </c>
      <c r="AA36" s="1">
        <v>34.805999999999997</v>
      </c>
      <c r="AB36" s="1">
        <v>34.197000000000003</v>
      </c>
      <c r="AC36" s="1">
        <v>33.715000000000003</v>
      </c>
      <c r="AD36" s="1">
        <v>34.378</v>
      </c>
      <c r="AE36" s="1">
        <v>32.517000000000003</v>
      </c>
      <c r="AF36" s="1">
        <v>34.033000000000001</v>
      </c>
    </row>
    <row r="37" spans="1:32" x14ac:dyDescent="0.35">
      <c r="A37" s="1" t="s">
        <v>9</v>
      </c>
      <c r="B37" s="1">
        <v>8.1000000000000003E-2</v>
      </c>
      <c r="C37" s="1">
        <v>0.127</v>
      </c>
      <c r="D37" s="1">
        <v>0.11</v>
      </c>
      <c r="E37" s="1">
        <v>8.2000000000000003E-2</v>
      </c>
      <c r="F37" s="1">
        <v>0.10199999999999999</v>
      </c>
      <c r="G37" s="1">
        <v>0.16</v>
      </c>
      <c r="H37" s="1">
        <v>0.105</v>
      </c>
      <c r="I37" s="1">
        <v>0.115</v>
      </c>
      <c r="J37" s="1">
        <v>8.2000000000000003E-2</v>
      </c>
      <c r="K37" s="1">
        <v>9.0999999999999998E-2</v>
      </c>
      <c r="L37" s="1">
        <v>0.14699999999999999</v>
      </c>
      <c r="M37" s="1">
        <v>0.08</v>
      </c>
      <c r="N37" s="1">
        <v>0.13200000000000001</v>
      </c>
      <c r="O37" s="1">
        <v>0.115</v>
      </c>
      <c r="P37" s="1">
        <v>9.2999999999999999E-2</v>
      </c>
      <c r="Q37" s="1">
        <v>4.8000000000000001E-2</v>
      </c>
      <c r="R37" s="1">
        <v>5.5E-2</v>
      </c>
      <c r="S37" s="1">
        <v>0.11799999999999999</v>
      </c>
      <c r="T37" s="1">
        <v>0.109</v>
      </c>
      <c r="U37" s="1">
        <v>0.11700000000000001</v>
      </c>
      <c r="V37" s="1">
        <v>0.153</v>
      </c>
      <c r="W37" s="1">
        <v>0.17</v>
      </c>
      <c r="X37" s="1">
        <v>0.112</v>
      </c>
      <c r="Y37" s="1">
        <v>8.7999999999999995E-2</v>
      </c>
      <c r="Z37" s="1">
        <v>6.8000000000000005E-2</v>
      </c>
      <c r="AA37" s="1">
        <v>8.1000000000000003E-2</v>
      </c>
      <c r="AB37" s="1">
        <v>0.104</v>
      </c>
      <c r="AC37" s="1">
        <v>0.11799999999999999</v>
      </c>
      <c r="AD37" s="1">
        <v>8.4000000000000005E-2</v>
      </c>
      <c r="AE37" s="1">
        <v>9.5000000000000001E-2</v>
      </c>
      <c r="AF37" s="1">
        <v>7.0000000000000007E-2</v>
      </c>
    </row>
    <row r="38" spans="1:32" x14ac:dyDescent="0.35">
      <c r="A38" s="1" t="s">
        <v>10</v>
      </c>
      <c r="B38" s="1">
        <v>9.2999999999999999E-2</v>
      </c>
      <c r="C38" s="1">
        <v>0.11</v>
      </c>
      <c r="D38" s="1">
        <v>0.105</v>
      </c>
      <c r="E38" s="1">
        <v>8.2000000000000003E-2</v>
      </c>
      <c r="F38" s="1">
        <v>3.9E-2</v>
      </c>
      <c r="G38" s="1">
        <v>8.5999999999999993E-2</v>
      </c>
      <c r="H38" s="1">
        <v>0.107</v>
      </c>
      <c r="I38" s="1">
        <v>0.109</v>
      </c>
      <c r="J38" s="1">
        <v>0.104</v>
      </c>
      <c r="K38" s="1">
        <v>7.3999999999999996E-2</v>
      </c>
      <c r="L38" s="1">
        <v>5.6000000000000001E-2</v>
      </c>
      <c r="M38" s="1">
        <v>6.3E-2</v>
      </c>
      <c r="N38" s="1">
        <v>0.21099999999999999</v>
      </c>
      <c r="O38" s="1">
        <v>0.12</v>
      </c>
      <c r="P38" s="1">
        <v>6.2E-2</v>
      </c>
      <c r="Q38" s="1">
        <v>0.19600000000000001</v>
      </c>
      <c r="R38" s="1">
        <v>0.13400000000000001</v>
      </c>
      <c r="S38" s="1">
        <v>9.1999999999999998E-2</v>
      </c>
      <c r="T38" s="1">
        <v>0.129</v>
      </c>
      <c r="U38" s="1">
        <v>0.19900000000000001</v>
      </c>
      <c r="V38" s="1">
        <v>0.18</v>
      </c>
      <c r="W38" s="1">
        <v>5.8000000000000003E-2</v>
      </c>
      <c r="X38" s="1">
        <v>0.23100000000000001</v>
      </c>
      <c r="Y38" s="1">
        <v>0.24</v>
      </c>
      <c r="Z38" s="1">
        <v>0.10100000000000001</v>
      </c>
      <c r="AA38" s="1">
        <v>9.0999999999999998E-2</v>
      </c>
      <c r="AB38" s="1">
        <v>8.6999999999999994E-2</v>
      </c>
      <c r="AC38" s="1">
        <v>6.4000000000000001E-2</v>
      </c>
      <c r="AD38" s="1">
        <v>4.7E-2</v>
      </c>
      <c r="AE38" s="1">
        <v>9.6000000000000002E-2</v>
      </c>
      <c r="AF38" s="1">
        <v>0.05</v>
      </c>
    </row>
    <row r="39" spans="1:32" x14ac:dyDescent="0.35">
      <c r="A39" s="1" t="s">
        <v>11</v>
      </c>
      <c r="B39" s="1">
        <v>12.916</v>
      </c>
      <c r="C39" s="1">
        <v>12.775</v>
      </c>
      <c r="D39" s="1">
        <v>12.366</v>
      </c>
      <c r="E39" s="1">
        <v>12.73</v>
      </c>
      <c r="F39" s="1">
        <v>12.457000000000001</v>
      </c>
      <c r="G39" s="1">
        <v>12.462</v>
      </c>
      <c r="H39" s="1">
        <v>12.273999999999999</v>
      </c>
      <c r="I39" s="1">
        <v>12.816000000000001</v>
      </c>
      <c r="J39" s="1">
        <v>12.499000000000001</v>
      </c>
      <c r="K39" s="1">
        <v>12.86</v>
      </c>
      <c r="L39" s="1">
        <v>12.6</v>
      </c>
      <c r="M39" s="1">
        <v>12.999000000000001</v>
      </c>
      <c r="N39" s="1">
        <v>17.157</v>
      </c>
      <c r="O39" s="1">
        <v>14.52</v>
      </c>
      <c r="P39" s="1">
        <v>12.047000000000001</v>
      </c>
      <c r="Q39" s="1">
        <v>17.46</v>
      </c>
      <c r="R39" s="1">
        <v>13.122</v>
      </c>
      <c r="S39" s="1">
        <v>10.236000000000001</v>
      </c>
      <c r="T39" s="1">
        <v>14.926</v>
      </c>
      <c r="U39" s="1">
        <v>17.867000000000001</v>
      </c>
      <c r="V39" s="1">
        <v>16.532</v>
      </c>
      <c r="W39" s="1">
        <v>12.801</v>
      </c>
      <c r="X39" s="1">
        <v>16.687000000000001</v>
      </c>
      <c r="Y39" s="1">
        <v>18.323</v>
      </c>
      <c r="Z39" s="1">
        <v>13.627000000000001</v>
      </c>
      <c r="AA39" s="1">
        <v>11.597</v>
      </c>
      <c r="AB39" s="1">
        <v>12.994999999999999</v>
      </c>
      <c r="AC39" s="1">
        <v>13.023</v>
      </c>
      <c r="AD39" s="1">
        <v>13.567</v>
      </c>
      <c r="AE39" s="1">
        <v>13.167999999999999</v>
      </c>
      <c r="AF39" s="1">
        <v>13.895</v>
      </c>
    </row>
    <row r="40" spans="1:32" x14ac:dyDescent="0.35">
      <c r="A40" s="1" t="s">
        <v>12</v>
      </c>
      <c r="B40" s="1">
        <v>19.455495685291684</v>
      </c>
      <c r="C40" s="1">
        <v>20.032452029911695</v>
      </c>
      <c r="D40" s="1">
        <v>20.782921464898788</v>
      </c>
      <c r="E40" s="1">
        <v>20.532952022804025</v>
      </c>
      <c r="F40" s="1">
        <v>21.574923007688746</v>
      </c>
      <c r="G40" s="1">
        <v>19.973017481268503</v>
      </c>
      <c r="H40" s="1">
        <v>20.543991616273271</v>
      </c>
      <c r="I40" s="1">
        <v>20.685659493772398</v>
      </c>
      <c r="J40" s="1">
        <v>21.45088555504908</v>
      </c>
      <c r="K40" s="1">
        <v>20.895288464716831</v>
      </c>
      <c r="L40" s="1">
        <v>21.00366973439499</v>
      </c>
      <c r="M40" s="1">
        <v>23.48240684232217</v>
      </c>
      <c r="N40" s="1">
        <v>18.717633662858013</v>
      </c>
      <c r="O40" s="1">
        <v>20.798601753798309</v>
      </c>
      <c r="P40" s="1">
        <v>23.707971967531712</v>
      </c>
      <c r="Q40" s="1">
        <v>17.137543477555543</v>
      </c>
      <c r="R40" s="1">
        <v>21.251059960285851</v>
      </c>
      <c r="S40" s="1">
        <v>24.722854653765548</v>
      </c>
      <c r="T40" s="1">
        <v>20.090510430620984</v>
      </c>
      <c r="U40" s="1">
        <v>17.300741384584128</v>
      </c>
      <c r="V40" s="1">
        <v>18.50236222180904</v>
      </c>
      <c r="W40" s="1">
        <v>21.229566560120936</v>
      </c>
      <c r="X40" s="1">
        <v>18.794599712883439</v>
      </c>
      <c r="Y40" s="1">
        <v>17.410721966233716</v>
      </c>
      <c r="Z40" s="1">
        <v>19.858489277089276</v>
      </c>
      <c r="AA40" s="1">
        <v>23.742113498609658</v>
      </c>
      <c r="AB40" s="1">
        <v>22.125453784830139</v>
      </c>
      <c r="AC40" s="1">
        <v>22.229458638889319</v>
      </c>
      <c r="AD40" s="1">
        <v>20.460829887503422</v>
      </c>
      <c r="AE40" s="1">
        <v>24.062816672212453</v>
      </c>
      <c r="AF40" s="1">
        <v>21.141685446854581</v>
      </c>
    </row>
    <row r="41" spans="1:32" x14ac:dyDescent="0.35">
      <c r="A41" s="1" t="s">
        <v>13</v>
      </c>
      <c r="B41" s="1">
        <v>2.9647307494825621</v>
      </c>
      <c r="C41" s="1">
        <v>1.9705790774772001</v>
      </c>
      <c r="D41" s="1">
        <v>1.9872984161317284</v>
      </c>
      <c r="E41" s="1">
        <v>1.8112236726504245</v>
      </c>
      <c r="F41" s="1">
        <v>1.3806467068572079</v>
      </c>
      <c r="G41" s="1">
        <v>2.2640589388059138</v>
      </c>
      <c r="H41" s="1">
        <v>2.2392901248850539</v>
      </c>
      <c r="I41" s="1">
        <v>1.4908158087449574</v>
      </c>
      <c r="J41" s="1">
        <v>1.2672569725725105</v>
      </c>
      <c r="K41" s="1">
        <v>1.4061893523737363</v>
      </c>
      <c r="L41" s="1">
        <v>1.7366666924842142</v>
      </c>
      <c r="M41" s="1" t="s">
        <v>411</v>
      </c>
      <c r="N41" s="1" t="s">
        <v>411</v>
      </c>
      <c r="O41" s="1">
        <v>1.2189119517490197E-2</v>
      </c>
      <c r="P41" s="1">
        <v>0.46030576486427621</v>
      </c>
      <c r="Q41" s="1" t="s">
        <v>411</v>
      </c>
      <c r="R41" s="1">
        <v>0.88306224310665893</v>
      </c>
      <c r="S41" s="1">
        <v>1.1791031484781227</v>
      </c>
      <c r="T41" s="1" t="s">
        <v>411</v>
      </c>
      <c r="U41" s="1" t="s">
        <v>411</v>
      </c>
      <c r="V41" s="1" t="s">
        <v>411</v>
      </c>
      <c r="W41" s="1">
        <v>1.9804022412481912</v>
      </c>
      <c r="X41" s="1">
        <v>0.88941222286738264</v>
      </c>
      <c r="Y41" s="1">
        <v>1.0900000000000001</v>
      </c>
      <c r="Z41" s="1">
        <v>2.0951126780460552</v>
      </c>
      <c r="AA41" s="1" t="s">
        <v>411</v>
      </c>
      <c r="AB41" s="1">
        <v>0.48827305145247951</v>
      </c>
      <c r="AC41" s="1" t="s">
        <v>411</v>
      </c>
      <c r="AD41" s="1">
        <v>0.984119964161984</v>
      </c>
      <c r="AE41" s="1" t="s">
        <v>411</v>
      </c>
      <c r="AF41" s="1">
        <v>0.70147863466227112</v>
      </c>
    </row>
    <row r="42" spans="1:32" x14ac:dyDescent="0.35">
      <c r="A42" s="1" t="s">
        <v>14</v>
      </c>
      <c r="B42" s="1" t="s">
        <v>411</v>
      </c>
      <c r="C42" s="1">
        <v>0.03</v>
      </c>
      <c r="D42" s="1">
        <v>5.6000000000000001E-2</v>
      </c>
      <c r="E42" s="1" t="s">
        <v>411</v>
      </c>
      <c r="F42" s="1">
        <v>2.9000000000000001E-2</v>
      </c>
      <c r="G42" s="1">
        <v>0.04</v>
      </c>
      <c r="H42" s="1" t="s">
        <v>411</v>
      </c>
      <c r="I42" s="1">
        <v>8.5999999999999993E-2</v>
      </c>
      <c r="J42" s="1" t="s">
        <v>411</v>
      </c>
      <c r="K42" s="1">
        <v>8.4000000000000005E-2</v>
      </c>
      <c r="L42" s="1">
        <v>7.0000000000000001E-3</v>
      </c>
      <c r="M42" s="1">
        <v>0.111</v>
      </c>
      <c r="N42" s="1" t="s">
        <v>411</v>
      </c>
      <c r="O42" s="1">
        <v>3.3000000000000002E-2</v>
      </c>
      <c r="P42" s="1">
        <v>0.10199999999999999</v>
      </c>
      <c r="Q42" s="1">
        <v>7.1999999999999995E-2</v>
      </c>
      <c r="R42" s="1">
        <v>4.7E-2</v>
      </c>
      <c r="S42" s="1" t="s">
        <v>411</v>
      </c>
      <c r="T42" s="1" t="s">
        <v>411</v>
      </c>
      <c r="U42" s="1">
        <v>0.11</v>
      </c>
      <c r="V42" s="1">
        <v>6.0000000000000001E-3</v>
      </c>
      <c r="W42" s="1">
        <v>0.01</v>
      </c>
      <c r="X42" s="1">
        <v>0.104</v>
      </c>
      <c r="Y42" s="1">
        <v>4.2999999999999997E-2</v>
      </c>
      <c r="Z42" s="1" t="s">
        <v>411</v>
      </c>
      <c r="AA42" s="1">
        <v>5.6000000000000001E-2</v>
      </c>
      <c r="AB42" s="1" t="s">
        <v>411</v>
      </c>
      <c r="AC42" s="1">
        <v>1.9E-2</v>
      </c>
      <c r="AD42" s="1" t="s">
        <v>411</v>
      </c>
      <c r="AE42" s="1">
        <v>0.06</v>
      </c>
      <c r="AF42" s="1">
        <v>7.6999999999999999E-2</v>
      </c>
    </row>
    <row r="43" spans="1:32" x14ac:dyDescent="0.35">
      <c r="A43" s="1" t="s">
        <v>15</v>
      </c>
      <c r="B43" s="1">
        <v>4.2000000000000003E-2</v>
      </c>
      <c r="C43" s="1">
        <v>6.4000000000000001E-2</v>
      </c>
      <c r="D43" s="1">
        <v>4.9000000000000002E-2</v>
      </c>
      <c r="E43" s="1">
        <v>2.7E-2</v>
      </c>
      <c r="F43" s="1">
        <v>0.183</v>
      </c>
      <c r="G43" s="1">
        <v>0.159</v>
      </c>
      <c r="H43" s="1">
        <v>0.23400000000000001</v>
      </c>
      <c r="I43" s="1">
        <v>5.0999999999999997E-2</v>
      </c>
      <c r="J43" s="1">
        <v>5.1999999999999998E-2</v>
      </c>
      <c r="K43" s="1">
        <v>1.2999999999999999E-2</v>
      </c>
      <c r="L43" s="1">
        <v>7.1999999999999995E-2</v>
      </c>
      <c r="M43" s="1">
        <v>5.8999999999999997E-2</v>
      </c>
      <c r="N43" s="1">
        <v>0.113</v>
      </c>
      <c r="O43" s="1">
        <v>8.6999999999999994E-2</v>
      </c>
      <c r="P43" s="1">
        <v>2.8000000000000001E-2</v>
      </c>
      <c r="Q43" s="1">
        <v>0.10199999999999999</v>
      </c>
      <c r="R43" s="1">
        <v>7.9000000000000001E-2</v>
      </c>
      <c r="S43" s="1">
        <v>7.4999999999999997E-2</v>
      </c>
      <c r="T43" s="1">
        <v>0.122</v>
      </c>
      <c r="U43" s="1">
        <v>0.115</v>
      </c>
      <c r="V43" s="1">
        <v>0.123</v>
      </c>
      <c r="W43" s="1">
        <v>6.5000000000000002E-2</v>
      </c>
      <c r="X43" s="1">
        <v>0.16600000000000001</v>
      </c>
      <c r="Y43" s="1">
        <v>0.105</v>
      </c>
      <c r="Z43" s="1">
        <v>0.06</v>
      </c>
      <c r="AA43" s="1">
        <v>1.726</v>
      </c>
      <c r="AB43" s="1">
        <v>8.3000000000000004E-2</v>
      </c>
      <c r="AC43" s="1">
        <v>7.0000000000000007E-2</v>
      </c>
      <c r="AD43" s="1">
        <v>5.1999999999999998E-2</v>
      </c>
      <c r="AE43" s="1">
        <v>0.378</v>
      </c>
      <c r="AF43" s="1">
        <v>3.9E-2</v>
      </c>
    </row>
    <row r="44" spans="1:32" x14ac:dyDescent="0.35">
      <c r="A44" s="1" t="s">
        <v>29</v>
      </c>
      <c r="B44" s="1">
        <v>30.986999999999998</v>
      </c>
      <c r="C44" s="1">
        <v>31.207999999999998</v>
      </c>
      <c r="D44" s="1">
        <v>31.09</v>
      </c>
      <c r="E44" s="1">
        <v>31.558</v>
      </c>
      <c r="F44" s="1">
        <v>31.236000000000001</v>
      </c>
      <c r="G44" s="1">
        <v>30.904</v>
      </c>
      <c r="H44" s="1">
        <v>31.05</v>
      </c>
      <c r="I44" s="1">
        <v>31.126000000000001</v>
      </c>
      <c r="J44" s="1">
        <v>31.483000000000001</v>
      </c>
      <c r="K44" s="1">
        <v>31.449000000000002</v>
      </c>
      <c r="L44" s="1">
        <v>31.280999999999999</v>
      </c>
      <c r="M44" s="1">
        <v>32.094000000000001</v>
      </c>
      <c r="N44" s="1">
        <v>31.7</v>
      </c>
      <c r="O44" s="1">
        <v>31.402999999999999</v>
      </c>
      <c r="P44" s="1">
        <v>31.504000000000001</v>
      </c>
      <c r="Q44" s="1">
        <v>31.523</v>
      </c>
      <c r="R44" s="1">
        <v>31.117999999999999</v>
      </c>
      <c r="S44" s="1">
        <v>31</v>
      </c>
      <c r="T44" s="1">
        <v>31.259</v>
      </c>
      <c r="U44" s="1">
        <v>31.419</v>
      </c>
      <c r="V44" s="1">
        <v>31.361000000000001</v>
      </c>
      <c r="W44" s="1">
        <v>31.271999999999998</v>
      </c>
      <c r="X44" s="1">
        <v>30.622</v>
      </c>
      <c r="Y44" s="1">
        <v>31.414000000000001</v>
      </c>
      <c r="Z44" s="1">
        <v>31.08</v>
      </c>
      <c r="AA44" s="1">
        <v>30.337</v>
      </c>
      <c r="AB44" s="1">
        <v>31.494</v>
      </c>
      <c r="AC44" s="1">
        <v>31.518000000000001</v>
      </c>
      <c r="AD44" s="1">
        <v>31.305</v>
      </c>
      <c r="AE44" s="1">
        <v>31.161999999999999</v>
      </c>
      <c r="AF44" s="1">
        <v>31.151</v>
      </c>
    </row>
    <row r="45" spans="1:32" x14ac:dyDescent="0.35">
      <c r="A45" s="15" t="s">
        <v>413</v>
      </c>
      <c r="B45" s="15">
        <v>102.22022643477423</v>
      </c>
      <c r="C45" s="15">
        <v>101.42703110738888</v>
      </c>
      <c r="D45" s="15">
        <v>101.55621988103051</v>
      </c>
      <c r="E45" s="15">
        <v>102.12817569545444</v>
      </c>
      <c r="F45" s="15">
        <v>101.84356971454595</v>
      </c>
      <c r="G45" s="15">
        <v>101.20307642007442</v>
      </c>
      <c r="H45" s="15">
        <v>101.96328174115831</v>
      </c>
      <c r="I45" s="15">
        <v>101.13747530251736</v>
      </c>
      <c r="J45" s="15">
        <v>101.74514252762161</v>
      </c>
      <c r="K45" s="15">
        <v>101.76547781709057</v>
      </c>
      <c r="L45" s="15">
        <v>101.87333642687921</v>
      </c>
      <c r="M45" s="15">
        <v>101.82667859064532</v>
      </c>
      <c r="N45" s="15">
        <v>99.828300785044789</v>
      </c>
      <c r="O45" s="15">
        <v>100.81579087331579</v>
      </c>
      <c r="P45" s="15">
        <v>102.20127773239599</v>
      </c>
      <c r="Q45" s="15">
        <v>98.813993147535086</v>
      </c>
      <c r="R45" s="15">
        <v>100.88412220339251</v>
      </c>
      <c r="S45" s="15">
        <v>101.64595780224367</v>
      </c>
      <c r="T45" s="15">
        <v>99.26884791983376</v>
      </c>
      <c r="U45" s="15">
        <v>100.09234378077647</v>
      </c>
      <c r="V45" s="15">
        <v>99.492732957098795</v>
      </c>
      <c r="W45" s="15">
        <v>102.72496880136913</v>
      </c>
      <c r="X45" s="15">
        <v>101.41001193575082</v>
      </c>
      <c r="Y45" s="15">
        <v>99.398362624013956</v>
      </c>
      <c r="Z45" s="15">
        <v>101.97960195513534</v>
      </c>
      <c r="AA45" s="15">
        <v>102.12869833786282</v>
      </c>
      <c r="AB45" s="15">
        <v>101.57372683628262</v>
      </c>
      <c r="AC45" s="15">
        <v>100.65414697741684</v>
      </c>
      <c r="AD45" s="15">
        <v>100.87794985166542</v>
      </c>
      <c r="AE45" s="15">
        <v>99.848829264456214</v>
      </c>
      <c r="AF45" s="15">
        <v>101.15816408151684</v>
      </c>
    </row>
    <row r="46" spans="1:32" x14ac:dyDescent="0.35">
      <c r="A46" s="1" t="s">
        <v>316</v>
      </c>
    </row>
    <row r="47" spans="1:32" s="11" customFormat="1" x14ac:dyDescent="0.35">
      <c r="A47" s="11" t="s">
        <v>17</v>
      </c>
      <c r="B47" s="11">
        <v>2.9596804745168925</v>
      </c>
      <c r="C47" s="11">
        <v>2.9345315460308616</v>
      </c>
      <c r="D47" s="11">
        <v>2.925870841562074</v>
      </c>
      <c r="E47" s="11">
        <v>2.9315232712006649</v>
      </c>
      <c r="F47" s="11">
        <v>2.9044845407434772</v>
      </c>
      <c r="G47" s="11">
        <v>2.943854862509518</v>
      </c>
      <c r="H47" s="11">
        <v>2.9426292158284157</v>
      </c>
      <c r="I47" s="11">
        <v>2.9088871465492314</v>
      </c>
      <c r="J47" s="11">
        <v>2.904096872912298</v>
      </c>
      <c r="K47" s="11">
        <v>2.9107406640993561</v>
      </c>
      <c r="L47" s="11">
        <v>2.9143376849442539</v>
      </c>
      <c r="M47" s="11">
        <v>2.8240682724213086</v>
      </c>
      <c r="N47" s="11">
        <v>2.8059914393298659</v>
      </c>
      <c r="O47" s="11">
        <v>2.8431801009714053</v>
      </c>
      <c r="P47" s="11">
        <v>2.850581655524473</v>
      </c>
      <c r="Q47" s="11">
        <v>2.8432736803683483</v>
      </c>
      <c r="R47" s="11">
        <v>2.8796759916108181</v>
      </c>
      <c r="S47" s="11">
        <v>2.8689867759522669</v>
      </c>
      <c r="T47" s="11">
        <v>2.8354234475058218</v>
      </c>
      <c r="U47" s="11">
        <v>2.8328549558928908</v>
      </c>
      <c r="V47" s="11">
        <v>2.8304930439816709</v>
      </c>
      <c r="W47" s="11">
        <v>2.9071062224581117</v>
      </c>
      <c r="X47" s="11">
        <v>2.8351636972890146</v>
      </c>
      <c r="Y47" s="11">
        <v>2.8050730713385175</v>
      </c>
      <c r="Z47" s="11">
        <v>2.920551979518538</v>
      </c>
      <c r="AA47" s="11">
        <v>2.8742714110942686</v>
      </c>
      <c r="AB47" s="11">
        <v>2.8623720397478647</v>
      </c>
      <c r="AC47" s="11">
        <v>2.8479408004217333</v>
      </c>
      <c r="AD47" s="11">
        <v>2.8931298914390631</v>
      </c>
      <c r="AE47" s="11">
        <v>2.7730567721136405</v>
      </c>
      <c r="AF47" s="11">
        <v>2.8621643819842033</v>
      </c>
    </row>
    <row r="48" spans="1:32" s="11" customFormat="1" x14ac:dyDescent="0.35">
      <c r="A48" s="11" t="s">
        <v>18</v>
      </c>
      <c r="B48" s="11">
        <v>5.0525844133779054E-3</v>
      </c>
      <c r="C48" s="11">
        <v>7.9823804544178634E-3</v>
      </c>
      <c r="D48" s="11">
        <v>6.9131578677187663E-3</v>
      </c>
      <c r="E48" s="11">
        <v>5.1202566679762283E-3</v>
      </c>
      <c r="F48" s="11">
        <v>6.3942102713818076E-3</v>
      </c>
      <c r="G48" s="11">
        <v>1.0075579271010975E-2</v>
      </c>
      <c r="H48" s="11">
        <v>6.5617497599525969E-3</v>
      </c>
      <c r="I48" s="11">
        <v>7.2584178316864902E-3</v>
      </c>
      <c r="J48" s="11">
        <v>5.1449257020779286E-3</v>
      </c>
      <c r="K48" s="11">
        <v>5.70857017586644E-3</v>
      </c>
      <c r="L48" s="11">
        <v>9.2126023066712703E-3</v>
      </c>
      <c r="M48" s="11">
        <v>5.0275821949312578E-3</v>
      </c>
      <c r="N48" s="11">
        <v>8.4366439394057118E-3</v>
      </c>
      <c r="O48" s="11">
        <v>7.2902974427799137E-3</v>
      </c>
      <c r="P48" s="11">
        <v>5.8297398550554956E-3</v>
      </c>
      <c r="Q48" s="11">
        <v>3.0924278087281665E-3</v>
      </c>
      <c r="R48" s="11">
        <v>3.483088073824853E-3</v>
      </c>
      <c r="S48" s="11">
        <v>7.438977166413104E-3</v>
      </c>
      <c r="T48" s="11">
        <v>7.0099697086955896E-3</v>
      </c>
      <c r="U48" s="11">
        <v>7.4533530610443226E-3</v>
      </c>
      <c r="V48" s="11">
        <v>9.8089632464853724E-3</v>
      </c>
      <c r="W48" s="11">
        <v>1.0576480505824867E-2</v>
      </c>
      <c r="X48" s="11">
        <v>7.0639695444719612E-3</v>
      </c>
      <c r="Y48" s="11">
        <v>5.6475633204266301E-3</v>
      </c>
      <c r="Z48" s="11">
        <v>4.2560942215880814E-3</v>
      </c>
      <c r="AA48" s="11">
        <v>5.030132527157615E-3</v>
      </c>
      <c r="AB48" s="11">
        <v>6.5462435811687314E-3</v>
      </c>
      <c r="AC48" s="11">
        <v>7.4956715816113881E-3</v>
      </c>
      <c r="AD48" s="11">
        <v>5.3160292319496686E-3</v>
      </c>
      <c r="AE48" s="11">
        <v>6.0924594084127755E-3</v>
      </c>
      <c r="AF48" s="11">
        <v>4.4270367617362172E-3</v>
      </c>
    </row>
    <row r="49" spans="1:32" s="11" customFormat="1" x14ac:dyDescent="0.35">
      <c r="A49" s="11" t="s">
        <v>19</v>
      </c>
      <c r="B49" s="11">
        <v>9.0917289803399831E-3</v>
      </c>
      <c r="C49" s="11">
        <v>1.0835684738990284E-2</v>
      </c>
      <c r="D49" s="11">
        <v>1.0342084024148499E-2</v>
      </c>
      <c r="E49" s="11">
        <v>8.024661194196446E-3</v>
      </c>
      <c r="F49" s="11">
        <v>3.831654329498212E-3</v>
      </c>
      <c r="G49" s="11">
        <v>8.4875719002159497E-3</v>
      </c>
      <c r="H49" s="11">
        <v>1.0479706412939271E-2</v>
      </c>
      <c r="I49" s="11">
        <v>1.0782155622875909E-2</v>
      </c>
      <c r="J49" s="11">
        <v>1.0226654123676123E-2</v>
      </c>
      <c r="K49" s="11">
        <v>7.2753291283433408E-3</v>
      </c>
      <c r="L49" s="11">
        <v>5.5003204142948349E-3</v>
      </c>
      <c r="M49" s="11">
        <v>6.2050418574118383E-3</v>
      </c>
      <c r="N49" s="11">
        <v>2.1135533664704744E-2</v>
      </c>
      <c r="O49" s="11">
        <v>1.1922398313068417E-2</v>
      </c>
      <c r="P49" s="11">
        <v>6.0910601714835024E-3</v>
      </c>
      <c r="Q49" s="11">
        <v>1.9790163284200451E-2</v>
      </c>
      <c r="R49" s="11">
        <v>1.3299690624323594E-2</v>
      </c>
      <c r="S49" s="11">
        <v>9.0897935432608813E-3</v>
      </c>
      <c r="T49" s="11">
        <v>1.3002124706750599E-2</v>
      </c>
      <c r="U49" s="11">
        <v>1.9867987685849981E-2</v>
      </c>
      <c r="V49" s="11">
        <v>1.8085859597319929E-2</v>
      </c>
      <c r="W49" s="11">
        <v>5.6552944108437557E-3</v>
      </c>
      <c r="X49" s="11">
        <v>2.2833776660997267E-2</v>
      </c>
      <c r="Y49" s="11">
        <v>2.413929888034342E-2</v>
      </c>
      <c r="Z49" s="11">
        <v>9.9073765234197111E-3</v>
      </c>
      <c r="AA49" s="11">
        <v>8.8566763463610847E-3</v>
      </c>
      <c r="AB49" s="11">
        <v>8.5824848975000669E-3</v>
      </c>
      <c r="AC49" s="11">
        <v>6.3715264468075334E-3</v>
      </c>
      <c r="AD49" s="11">
        <v>4.6616633366191526E-3</v>
      </c>
      <c r="AE49" s="11">
        <v>9.648843126366052E-3</v>
      </c>
      <c r="AF49" s="11">
        <v>4.9558718314948258E-3</v>
      </c>
    </row>
    <row r="50" spans="1:32" s="11" customFormat="1" x14ac:dyDescent="0.35">
      <c r="A50" s="11" t="s">
        <v>20</v>
      </c>
      <c r="B50" s="11">
        <v>0.84705431927709274</v>
      </c>
      <c r="C50" s="11">
        <v>0.84419791834404845</v>
      </c>
      <c r="D50" s="11">
        <v>0.81708586458210253</v>
      </c>
      <c r="E50" s="11">
        <v>0.83572029513837987</v>
      </c>
      <c r="F50" s="11">
        <v>0.8210221470548853</v>
      </c>
      <c r="G50" s="11">
        <v>0.82507315018475813</v>
      </c>
      <c r="H50" s="11">
        <v>0.8064383080760561</v>
      </c>
      <c r="I50" s="11">
        <v>0.85045490261516488</v>
      </c>
      <c r="J50" s="11">
        <v>0.82450859840018464</v>
      </c>
      <c r="K50" s="11">
        <v>0.84816742031275183</v>
      </c>
      <c r="L50" s="11">
        <v>0.83021428168801081</v>
      </c>
      <c r="M50" s="11">
        <v>0.85888259535953304</v>
      </c>
      <c r="N50" s="11">
        <v>1.1529004440262138</v>
      </c>
      <c r="O50" s="11">
        <v>0.96776227752253663</v>
      </c>
      <c r="P50" s="11">
        <v>0.79396215713195573</v>
      </c>
      <c r="Q50" s="11">
        <v>1.1826527279746804</v>
      </c>
      <c r="R50" s="11">
        <v>0.87368819164533662</v>
      </c>
      <c r="S50" s="11">
        <v>0.6784473671753114</v>
      </c>
      <c r="T50" s="11">
        <v>1.0092244107629613</v>
      </c>
      <c r="U50" s="11">
        <v>1.1966637505485114</v>
      </c>
      <c r="V50" s="11">
        <v>1.1143246532756015</v>
      </c>
      <c r="W50" s="11">
        <v>0.83731874789429339</v>
      </c>
      <c r="X50" s="11">
        <v>1.1065313615799948</v>
      </c>
      <c r="Y50" s="11">
        <v>1.2363165536299066</v>
      </c>
      <c r="Z50" s="11">
        <v>0.89672079857307263</v>
      </c>
      <c r="AA50" s="11">
        <v>0.75717232440923654</v>
      </c>
      <c r="AB50" s="11">
        <v>0.85998281231883056</v>
      </c>
      <c r="AC50" s="11">
        <v>0.86974962280998824</v>
      </c>
      <c r="AD50" s="11">
        <v>0.90270649079561527</v>
      </c>
      <c r="AE50" s="11">
        <v>0.8878580215999754</v>
      </c>
      <c r="AF50" s="11">
        <v>0.92390710159594502</v>
      </c>
    </row>
    <row r="51" spans="1:32" s="11" customFormat="1" x14ac:dyDescent="0.35">
      <c r="A51" s="11" t="s">
        <v>21</v>
      </c>
      <c r="B51" s="11">
        <v>1.2143878338820286</v>
      </c>
      <c r="C51" s="11">
        <v>1.2599385439464008</v>
      </c>
      <c r="D51" s="11">
        <v>1.3070040525341682</v>
      </c>
      <c r="E51" s="11">
        <v>1.2829679879301423</v>
      </c>
      <c r="F51" s="11">
        <v>1.3533886965858954</v>
      </c>
      <c r="G51" s="11">
        <v>1.2585783943539681</v>
      </c>
      <c r="H51" s="11">
        <v>1.2847000543342659</v>
      </c>
      <c r="I51" s="11">
        <v>1.3064718130001225</v>
      </c>
      <c r="J51" s="11">
        <v>1.3467811502473879</v>
      </c>
      <c r="K51" s="11">
        <v>1.3116587820084611</v>
      </c>
      <c r="L51" s="11">
        <v>1.3171848233958485</v>
      </c>
      <c r="M51" s="11">
        <v>1.4767206535505757</v>
      </c>
      <c r="N51" s="11">
        <v>1.1971078557705397</v>
      </c>
      <c r="O51" s="11">
        <v>1.3193745273360236</v>
      </c>
      <c r="P51" s="11">
        <v>1.4871239919375014</v>
      </c>
      <c r="Q51" s="11">
        <v>1.104824892386965</v>
      </c>
      <c r="R51" s="11">
        <v>1.3466939583610547</v>
      </c>
      <c r="S51" s="11">
        <v>1.5596113330440673</v>
      </c>
      <c r="T51" s="11">
        <v>1.2929066301012533</v>
      </c>
      <c r="U51" s="11">
        <v>1.1028516438577647</v>
      </c>
      <c r="V51" s="11">
        <v>1.1869854726707665</v>
      </c>
      <c r="W51" s="11">
        <v>1.321660551766989</v>
      </c>
      <c r="X51" s="11">
        <v>1.1861795280920333</v>
      </c>
      <c r="Y51" s="11">
        <v>1.1181028781718609</v>
      </c>
      <c r="Z51" s="11">
        <v>1.243755677423259</v>
      </c>
      <c r="AA51" s="11">
        <v>1.4753679120015484</v>
      </c>
      <c r="AB51" s="11">
        <v>1.393598136125604</v>
      </c>
      <c r="AC51" s="11">
        <v>1.4130059067365153</v>
      </c>
      <c r="AD51" s="11">
        <v>1.2957400045257401</v>
      </c>
      <c r="AE51" s="11">
        <v>1.5441946722295512</v>
      </c>
      <c r="AF51" s="11">
        <v>1.3379541890806834</v>
      </c>
    </row>
    <row r="52" spans="1:32" s="11" customFormat="1" x14ac:dyDescent="0.35">
      <c r="A52" s="11" t="s">
        <v>22</v>
      </c>
      <c r="B52" s="11">
        <v>0.20565963549321942</v>
      </c>
      <c r="C52" s="11">
        <v>0.13773928188859053</v>
      </c>
      <c r="D52" s="11">
        <v>0.13889356352916171</v>
      </c>
      <c r="E52" s="11">
        <v>0.12577235997125258</v>
      </c>
      <c r="F52" s="11">
        <v>9.6250844396835733E-2</v>
      </c>
      <c r="G52" s="11">
        <v>0.15855247100035674</v>
      </c>
      <c r="H52" s="11">
        <v>0.15562378532093701</v>
      </c>
      <c r="I52" s="11">
        <v>0.10464135595968327</v>
      </c>
      <c r="J52" s="11">
        <v>8.8422988574400119E-2</v>
      </c>
      <c r="K52" s="11">
        <v>9.809909522946203E-2</v>
      </c>
      <c r="L52" s="11">
        <v>0.12103659813902468</v>
      </c>
      <c r="M52" s="11">
        <v>0</v>
      </c>
      <c r="N52" s="11">
        <v>0</v>
      </c>
      <c r="O52" s="11">
        <v>8.5932013445044753E-4</v>
      </c>
      <c r="P52" s="11">
        <v>3.2088386915017919E-2</v>
      </c>
      <c r="Q52" s="11">
        <v>0</v>
      </c>
      <c r="R52" s="11">
        <v>6.2191112781956104E-2</v>
      </c>
      <c r="S52" s="11">
        <v>8.2664351339407416E-2</v>
      </c>
      <c r="T52" s="11">
        <v>0</v>
      </c>
      <c r="U52" s="11">
        <v>0</v>
      </c>
      <c r="V52" s="11">
        <v>0</v>
      </c>
      <c r="W52" s="11">
        <v>0.13701903541833738</v>
      </c>
      <c r="X52" s="11">
        <v>6.2383413355584727E-2</v>
      </c>
      <c r="Y52" s="11">
        <v>0</v>
      </c>
      <c r="Z52" s="11">
        <v>0.1458293536251527</v>
      </c>
      <c r="AA52" s="11">
        <v>0</v>
      </c>
      <c r="AB52" s="11">
        <v>3.4178800893855277E-2</v>
      </c>
      <c r="AC52" s="11">
        <v>0</v>
      </c>
      <c r="AD52" s="11">
        <v>6.9261415224852296E-2</v>
      </c>
      <c r="AE52" s="11">
        <v>0</v>
      </c>
      <c r="AF52" s="11">
        <v>4.9336096076675107E-2</v>
      </c>
    </row>
    <row r="53" spans="1:32" s="11" customFormat="1" x14ac:dyDescent="0.35">
      <c r="A53" s="11" t="s">
        <v>23</v>
      </c>
      <c r="B53" s="11">
        <v>0</v>
      </c>
      <c r="C53" s="11">
        <v>2.1238065066022009E-3</v>
      </c>
      <c r="D53" s="11">
        <v>3.9640288478563985E-3</v>
      </c>
      <c r="E53" s="11">
        <v>0</v>
      </c>
      <c r="F53" s="11">
        <v>2.0476217309552389E-3</v>
      </c>
      <c r="G53" s="11">
        <v>2.8371024771793574E-3</v>
      </c>
      <c r="H53" s="11">
        <v>0</v>
      </c>
      <c r="I53" s="11">
        <v>6.1137484500946165E-3</v>
      </c>
      <c r="J53" s="11">
        <v>0</v>
      </c>
      <c r="K53" s="11">
        <v>5.9351298915665948E-3</v>
      </c>
      <c r="L53" s="11">
        <v>4.9411497835735415E-4</v>
      </c>
      <c r="M53" s="11">
        <v>7.8570073851518141E-3</v>
      </c>
      <c r="N53" s="11">
        <v>0</v>
      </c>
      <c r="O53" s="11">
        <v>2.356276963804224E-3</v>
      </c>
      <c r="P53" s="11">
        <v>7.2016396814281926E-3</v>
      </c>
      <c r="Q53" s="11">
        <v>5.2246333599203663E-3</v>
      </c>
      <c r="R53" s="11">
        <v>3.3524677961816541E-3</v>
      </c>
      <c r="S53" s="11">
        <v>0</v>
      </c>
      <c r="T53" s="11">
        <v>0</v>
      </c>
      <c r="U53" s="11">
        <v>7.8926620496326486E-3</v>
      </c>
      <c r="V53" s="11">
        <v>4.3325932311282536E-4</v>
      </c>
      <c r="W53" s="11">
        <v>7.0074053746376874E-4</v>
      </c>
      <c r="X53" s="11">
        <v>7.3880380729227776E-3</v>
      </c>
      <c r="Y53" s="11">
        <v>3.1082209432225457E-3</v>
      </c>
      <c r="Z53" s="11">
        <v>0</v>
      </c>
      <c r="AA53" s="11">
        <v>3.9169445685511214E-3</v>
      </c>
      <c r="AB53" s="11">
        <v>0</v>
      </c>
      <c r="AC53" s="11">
        <v>1.3593995869660047E-3</v>
      </c>
      <c r="AD53" s="11">
        <v>0</v>
      </c>
      <c r="AE53" s="11">
        <v>4.333963799788107E-3</v>
      </c>
      <c r="AF53" s="11">
        <v>5.4849263900350253E-3</v>
      </c>
    </row>
    <row r="54" spans="1:32" s="11" customFormat="1" x14ac:dyDescent="0.35">
      <c r="A54" s="11" t="s">
        <v>24</v>
      </c>
      <c r="B54" s="11">
        <v>5.1935658907807684E-3</v>
      </c>
      <c r="C54" s="11">
        <v>7.9743716547178885E-3</v>
      </c>
      <c r="D54" s="11">
        <v>6.1047469381243094E-3</v>
      </c>
      <c r="E54" s="11">
        <v>3.3421769521469282E-3</v>
      </c>
      <c r="F54" s="11">
        <v>2.2741841487380978E-2</v>
      </c>
      <c r="G54" s="11">
        <v>1.9848832291934255E-2</v>
      </c>
      <c r="H54" s="11">
        <v>2.8989052364505434E-2</v>
      </c>
      <c r="I54" s="11">
        <v>6.3811961855427968E-3</v>
      </c>
      <c r="J54" s="11">
        <v>6.4677972167263113E-3</v>
      </c>
      <c r="K54" s="11">
        <v>1.6166540723930795E-3</v>
      </c>
      <c r="L54" s="11">
        <v>8.9451016845106673E-3</v>
      </c>
      <c r="M54" s="11">
        <v>7.3503666077109567E-3</v>
      </c>
      <c r="N54" s="11">
        <v>1.4317329803301828E-2</v>
      </c>
      <c r="O54" s="11">
        <v>1.0933380346636655E-2</v>
      </c>
      <c r="P54" s="11">
        <v>3.479461652862316E-3</v>
      </c>
      <c r="Q54" s="11">
        <v>1.3027056621200694E-2</v>
      </c>
      <c r="R54" s="11">
        <v>9.9178298755743573E-3</v>
      </c>
      <c r="S54" s="11">
        <v>9.3730358501013938E-3</v>
      </c>
      <c r="T54" s="11">
        <v>1.5553827225014315E-2</v>
      </c>
      <c r="U54" s="11">
        <v>1.4522837200079051E-2</v>
      </c>
      <c r="V54" s="11">
        <v>1.5632361307980437E-2</v>
      </c>
      <c r="W54" s="11">
        <v>8.016658893689901E-3</v>
      </c>
      <c r="X54" s="11">
        <v>2.0755188398744517E-2</v>
      </c>
      <c r="Y54" s="11">
        <v>1.3358433481360494E-2</v>
      </c>
      <c r="Z54" s="11">
        <v>7.4445999982447201E-3</v>
      </c>
      <c r="AA54" s="11">
        <v>0.21248241623995887</v>
      </c>
      <c r="AB54" s="11">
        <v>1.0356779034474571E-2</v>
      </c>
      <c r="AC54" s="11">
        <v>8.8148388895125974E-3</v>
      </c>
      <c r="AD54" s="11">
        <v>6.5237786080901737E-3</v>
      </c>
      <c r="AE54" s="11">
        <v>4.8056112459231741E-2</v>
      </c>
      <c r="AF54" s="11">
        <v>4.88953424012046E-3</v>
      </c>
    </row>
    <row r="55" spans="1:32" s="11" customFormat="1" x14ac:dyDescent="0.35">
      <c r="A55" s="11" t="s">
        <v>35</v>
      </c>
      <c r="B55" s="11">
        <v>2.7538798575462682</v>
      </c>
      <c r="C55" s="11">
        <v>2.7946764664353712</v>
      </c>
      <c r="D55" s="11">
        <v>2.7838216601146435</v>
      </c>
      <c r="E55" s="11">
        <v>2.8075289909452406</v>
      </c>
      <c r="F55" s="11">
        <v>2.7898384433996908</v>
      </c>
      <c r="G55" s="11">
        <v>2.7726920360110587</v>
      </c>
      <c r="H55" s="11">
        <v>2.7645781279029285</v>
      </c>
      <c r="I55" s="11">
        <v>2.7990092637855972</v>
      </c>
      <c r="J55" s="11">
        <v>2.8143510128232481</v>
      </c>
      <c r="K55" s="11">
        <v>2.8107983550817992</v>
      </c>
      <c r="L55" s="11">
        <v>2.7930744724490264</v>
      </c>
      <c r="M55" s="11">
        <v>2.873623979697967</v>
      </c>
      <c r="N55" s="11">
        <v>2.8866355099643775</v>
      </c>
      <c r="O55" s="11">
        <v>2.8363214209692948</v>
      </c>
      <c r="P55" s="11">
        <v>2.8136419071302226</v>
      </c>
      <c r="Q55" s="11">
        <v>2.8934952443393529</v>
      </c>
      <c r="R55" s="11">
        <v>2.8076976692309299</v>
      </c>
      <c r="S55" s="11">
        <v>2.7843883659291713</v>
      </c>
      <c r="T55" s="11">
        <v>2.8641886678899007</v>
      </c>
      <c r="U55" s="11">
        <v>2.8516425663341129</v>
      </c>
      <c r="V55" s="11">
        <v>2.8645636537524219</v>
      </c>
      <c r="W55" s="11">
        <v>2.7719462681144473</v>
      </c>
      <c r="X55" s="11">
        <v>2.751701027006237</v>
      </c>
      <c r="Y55" s="11">
        <v>2.872358044079792</v>
      </c>
      <c r="Z55" s="11">
        <v>2.7715341201167245</v>
      </c>
      <c r="AA55" s="11">
        <v>2.6841324243457443</v>
      </c>
      <c r="AB55" s="11">
        <v>2.8243827034007025</v>
      </c>
      <c r="AC55" s="11">
        <v>2.8524897472480459</v>
      </c>
      <c r="AD55" s="11">
        <v>2.8226607268380706</v>
      </c>
      <c r="AE55" s="11">
        <v>2.8472871004371272</v>
      </c>
      <c r="AF55" s="11">
        <v>2.8068808620391059</v>
      </c>
    </row>
    <row r="56" spans="1:32" s="11" customFormat="1" x14ac:dyDescent="0.35">
      <c r="A56" s="17" t="s">
        <v>412</v>
      </c>
      <c r="B56" s="17">
        <f>SUM(B47:B55)</f>
        <v>8</v>
      </c>
      <c r="C56" s="17">
        <f t="shared" ref="C56:AF56" si="9">SUM(C47:C55)</f>
        <v>8</v>
      </c>
      <c r="D56" s="17">
        <f t="shared" si="9"/>
        <v>7.9999999999999982</v>
      </c>
      <c r="E56" s="17">
        <f t="shared" si="9"/>
        <v>8</v>
      </c>
      <c r="F56" s="17">
        <f t="shared" si="9"/>
        <v>8</v>
      </c>
      <c r="G56" s="17">
        <f t="shared" si="9"/>
        <v>8</v>
      </c>
      <c r="H56" s="17">
        <f t="shared" si="9"/>
        <v>8.0000000000000018</v>
      </c>
      <c r="I56" s="17">
        <f t="shared" si="9"/>
        <v>7.9999999999999982</v>
      </c>
      <c r="J56" s="17">
        <f t="shared" si="9"/>
        <v>7.9999999999999982</v>
      </c>
      <c r="K56" s="17">
        <f t="shared" si="9"/>
        <v>8</v>
      </c>
      <c r="L56" s="17">
        <f t="shared" si="9"/>
        <v>7.9999999999999982</v>
      </c>
      <c r="M56" s="17">
        <f t="shared" si="9"/>
        <v>8.0597354990745895</v>
      </c>
      <c r="N56" s="17">
        <f t="shared" si="9"/>
        <v>8.0865247564984095</v>
      </c>
      <c r="O56" s="17">
        <f t="shared" si="9"/>
        <v>8</v>
      </c>
      <c r="P56" s="17">
        <f t="shared" si="9"/>
        <v>8</v>
      </c>
      <c r="Q56" s="17">
        <f t="shared" si="9"/>
        <v>8.0653808261433966</v>
      </c>
      <c r="R56" s="17">
        <f t="shared" si="9"/>
        <v>8</v>
      </c>
      <c r="S56" s="17">
        <f t="shared" si="9"/>
        <v>8</v>
      </c>
      <c r="T56" s="17">
        <f t="shared" si="9"/>
        <v>8.0373090779003977</v>
      </c>
      <c r="U56" s="17">
        <f t="shared" si="9"/>
        <v>8.0337497566298879</v>
      </c>
      <c r="V56" s="17">
        <f t="shared" si="9"/>
        <v>8.0403272671553587</v>
      </c>
      <c r="W56" s="17">
        <f t="shared" si="9"/>
        <v>8.0000000000000018</v>
      </c>
      <c r="X56" s="17">
        <f t="shared" si="9"/>
        <v>8.0000000000000018</v>
      </c>
      <c r="Y56" s="17">
        <f t="shared" si="9"/>
        <v>8.07810406384543</v>
      </c>
      <c r="Z56" s="17">
        <f t="shared" si="9"/>
        <v>8</v>
      </c>
      <c r="AA56" s="17">
        <f t="shared" si="9"/>
        <v>8.0212302415328267</v>
      </c>
      <c r="AB56" s="17">
        <f t="shared" si="9"/>
        <v>8</v>
      </c>
      <c r="AC56" s="17">
        <f t="shared" si="9"/>
        <v>8.0072275137211797</v>
      </c>
      <c r="AD56" s="17">
        <f t="shared" si="9"/>
        <v>8</v>
      </c>
      <c r="AE56" s="17">
        <f t="shared" si="9"/>
        <v>8.1205279451740928</v>
      </c>
      <c r="AF56" s="17">
        <f t="shared" si="9"/>
        <v>7.9999999999999982</v>
      </c>
    </row>
    <row r="57" spans="1:32" s="11" customFormat="1" x14ac:dyDescent="0.35">
      <c r="A57" s="11" t="s">
        <v>259</v>
      </c>
      <c r="B57" s="11">
        <f>100*(B52/(B52+B53+B55+B54))</f>
        <v>6.9368685613613144</v>
      </c>
      <c r="C57" s="11">
        <f t="shared" ref="C57:L57" si="10">100*(C52/(C52+C53+C55+C54))</f>
        <v>4.6810069664857874</v>
      </c>
      <c r="D57" s="11">
        <f t="shared" si="10"/>
        <v>4.7358947524320394</v>
      </c>
      <c r="E57" s="11">
        <f t="shared" si="10"/>
        <v>4.2828609866222251</v>
      </c>
      <c r="F57" s="11">
        <f t="shared" si="10"/>
        <v>3.3065906425431972</v>
      </c>
      <c r="G57" s="11">
        <f t="shared" si="10"/>
        <v>5.3675086169187756</v>
      </c>
      <c r="H57" s="11">
        <f t="shared" si="10"/>
        <v>5.2768297182779982</v>
      </c>
      <c r="I57" s="11">
        <f t="shared" si="10"/>
        <v>3.5883447396391572</v>
      </c>
      <c r="J57" s="11">
        <f t="shared" si="10"/>
        <v>3.0393825847172478</v>
      </c>
      <c r="K57" s="11">
        <f t="shared" si="10"/>
        <v>3.3636483048140922</v>
      </c>
      <c r="L57" s="11">
        <f t="shared" si="10"/>
        <v>4.1400552837022735</v>
      </c>
      <c r="M57" s="11">
        <f>100*(M52/(M52+M53+M55+M54))</f>
        <v>0</v>
      </c>
      <c r="N57" s="11">
        <f t="shared" ref="N57:T57" si="11">100*(N52/(N52+N53+N55+N54))</f>
        <v>0</v>
      </c>
      <c r="O57" s="11">
        <f t="shared" si="11"/>
        <v>3.0146607904734481E-2</v>
      </c>
      <c r="P57" s="11">
        <f t="shared" si="11"/>
        <v>1.1233811406481362</v>
      </c>
      <c r="Q57" s="11">
        <f t="shared" si="11"/>
        <v>0</v>
      </c>
      <c r="R57" s="11">
        <f t="shared" si="11"/>
        <v>2.1570475670304856</v>
      </c>
      <c r="S57" s="11">
        <f t="shared" si="11"/>
        <v>2.8738565996282373</v>
      </c>
      <c r="T57" s="11">
        <f t="shared" si="11"/>
        <v>0</v>
      </c>
      <c r="U57" s="11">
        <f>100*(U52/(U52+U53+U55+U54))</f>
        <v>0</v>
      </c>
      <c r="V57" s="11">
        <f t="shared" ref="V57:AE57" si="12">100*(V52/(V52+V53+V55+V54))</f>
        <v>0</v>
      </c>
      <c r="W57" s="11">
        <f t="shared" si="12"/>
        <v>4.6961595679731083</v>
      </c>
      <c r="X57" s="11">
        <f t="shared" si="12"/>
        <v>2.1948774225073167</v>
      </c>
      <c r="Y57" s="11">
        <f t="shared" si="12"/>
        <v>0</v>
      </c>
      <c r="Z57" s="11">
        <f t="shared" si="12"/>
        <v>4.9859460842732233</v>
      </c>
      <c r="AA57" s="11">
        <f t="shared" si="12"/>
        <v>0</v>
      </c>
      <c r="AB57" s="11">
        <f t="shared" si="12"/>
        <v>1.191348010588678</v>
      </c>
      <c r="AC57" s="11">
        <f t="shared" si="12"/>
        <v>0</v>
      </c>
      <c r="AD57" s="11">
        <f t="shared" si="12"/>
        <v>2.389605227094171</v>
      </c>
      <c r="AE57" s="11">
        <f t="shared" si="12"/>
        <v>0</v>
      </c>
      <c r="AF57" s="11">
        <f>100*(AF52/(AF52+AF53+AF55+AF54))</f>
        <v>1.7210717842118719</v>
      </c>
    </row>
    <row r="58" spans="1:32" s="11" customFormat="1" x14ac:dyDescent="0.35">
      <c r="A58" s="11" t="s">
        <v>260</v>
      </c>
      <c r="B58" s="11">
        <f>100*(B54/(B52+B53+B54+B55))</f>
        <v>0.17517819606513593</v>
      </c>
      <c r="C58" s="11">
        <f t="shared" ref="C58:L58" si="13">100*(C54/(C52+C53+C54+C55))</f>
        <v>0.27100540061820416</v>
      </c>
      <c r="D58" s="11">
        <f t="shared" si="13"/>
        <v>0.20815535475204586</v>
      </c>
      <c r="E58" s="11">
        <f t="shared" si="13"/>
        <v>0.11380941951005596</v>
      </c>
      <c r="F58" s="11">
        <f t="shared" si="13"/>
        <v>0.78127065510551263</v>
      </c>
      <c r="G58" s="11">
        <f t="shared" si="13"/>
        <v>0.67194650257133515</v>
      </c>
      <c r="H58" s="11">
        <f t="shared" si="13"/>
        <v>0.98294931398998264</v>
      </c>
      <c r="I58" s="11">
        <f t="shared" si="13"/>
        <v>0.21882296492622072</v>
      </c>
      <c r="J58" s="11">
        <f t="shared" si="13"/>
        <v>0.22231899802233079</v>
      </c>
      <c r="K58" s="11">
        <f t="shared" si="13"/>
        <v>5.5432272003693592E-2</v>
      </c>
      <c r="L58" s="11">
        <f t="shared" si="13"/>
        <v>0.30596708815027601</v>
      </c>
      <c r="M58" s="11">
        <f>100*(M54/(M52+M53+M54+M55))</f>
        <v>0.25444083464131539</v>
      </c>
      <c r="N58" s="11">
        <f t="shared" ref="N58:T58" si="14">100*(N54/(N52+N53+N54+N55))</f>
        <v>0.493538867886195</v>
      </c>
      <c r="O58" s="11">
        <f t="shared" si="14"/>
        <v>0.38356407253761582</v>
      </c>
      <c r="P58" s="11">
        <f t="shared" si="14"/>
        <v>0.12181234322516069</v>
      </c>
      <c r="Q58" s="11">
        <f t="shared" si="14"/>
        <v>0.44739659438298229</v>
      </c>
      <c r="R58" s="11">
        <f t="shared" si="14"/>
        <v>0.34399176741434478</v>
      </c>
      <c r="S58" s="11">
        <f t="shared" si="14"/>
        <v>0.32585704115390274</v>
      </c>
      <c r="T58" s="11">
        <f t="shared" si="14"/>
        <v>0.5401117374695561</v>
      </c>
      <c r="U58" s="11">
        <f>100*(U54/(U52+U53+U54+U55))</f>
        <v>0.50530771712606082</v>
      </c>
      <c r="V58" s="11">
        <f t="shared" ref="V58:AE58" si="15">100*(V54/(V52+V53+V54+V55))</f>
        <v>0.54267175047458771</v>
      </c>
      <c r="W58" s="11">
        <f t="shared" si="15"/>
        <v>0.27476116184759053</v>
      </c>
      <c r="X58" s="11">
        <f t="shared" si="15"/>
        <v>0.73024369725693949</v>
      </c>
      <c r="Y58" s="11">
        <f t="shared" si="15"/>
        <v>0.46241758761881702</v>
      </c>
      <c r="Z58" s="11">
        <f t="shared" si="15"/>
        <v>0.25453294064266163</v>
      </c>
      <c r="AA58" s="11">
        <f t="shared" si="15"/>
        <v>7.325636537668859</v>
      </c>
      <c r="AB58" s="11">
        <f t="shared" si="15"/>
        <v>0.36099944340194945</v>
      </c>
      <c r="AC58" s="11">
        <f t="shared" si="15"/>
        <v>0.30792432969675304</v>
      </c>
      <c r="AD58" s="11">
        <f t="shared" si="15"/>
        <v>0.2250785002253852</v>
      </c>
      <c r="AE58" s="11">
        <f t="shared" si="15"/>
        <v>1.657291813221299</v>
      </c>
      <c r="AF58" s="11">
        <f>100*(AF54/(AF52+AF53+AF54+AF55))</f>
        <v>0.17056962524012267</v>
      </c>
    </row>
    <row r="59" spans="1:32" s="11" customFormat="1" x14ac:dyDescent="0.35">
      <c r="A59" s="11" t="s">
        <v>261</v>
      </c>
      <c r="B59" s="11">
        <f>100*(B49/(B48+B49+B51+B50))*(B55/(B52+B53+B54+B55))</f>
        <v>0.40687878343249539</v>
      </c>
      <c r="C59" s="11">
        <f t="shared" ref="C59:L59" si="16">100*(C49/(C48+C49+C51+C50))*(C55/(C52+C53+C54+C55))</f>
        <v>0.48476212413373243</v>
      </c>
      <c r="D59" s="11">
        <f t="shared" si="16"/>
        <v>0.45844022533065165</v>
      </c>
      <c r="E59" s="11">
        <f t="shared" si="16"/>
        <v>0.35987071066017406</v>
      </c>
      <c r="F59" s="11">
        <f t="shared" si="16"/>
        <v>0.16809780185884532</v>
      </c>
      <c r="G59" s="11">
        <f t="shared" si="16"/>
        <v>0.37897256319439671</v>
      </c>
      <c r="H59" s="11">
        <f t="shared" si="16"/>
        <v>0.46598017216865301</v>
      </c>
      <c r="I59" s="11">
        <f t="shared" si="16"/>
        <v>0.47582581847110433</v>
      </c>
      <c r="J59" s="11">
        <f t="shared" si="16"/>
        <v>0.45242905499087921</v>
      </c>
      <c r="K59" s="11">
        <f t="shared" si="16"/>
        <v>0.32270533328194345</v>
      </c>
      <c r="L59" s="11">
        <f t="shared" si="16"/>
        <v>0.24304223142065601</v>
      </c>
      <c r="M59" s="11">
        <f>100*(M49/(M48+M49+M51+M50))*(M55/(M52+M53+M54+M55))</f>
        <v>0.26300847762699198</v>
      </c>
      <c r="N59" s="11">
        <f t="shared" ref="N59:T59" si="17">100*(N49/(N48+N49+N51+N50))*(N55/(N52+N53+N54+N55))</f>
        <v>0.88382056378719132</v>
      </c>
      <c r="O59" s="11">
        <f t="shared" si="17"/>
        <v>0.51437211461137988</v>
      </c>
      <c r="P59" s="11">
        <f t="shared" si="17"/>
        <v>0.26165894485094277</v>
      </c>
      <c r="Q59" s="11">
        <f t="shared" si="17"/>
        <v>0.85121413521424827</v>
      </c>
      <c r="R59" s="11">
        <f t="shared" si="17"/>
        <v>0.57892895624213603</v>
      </c>
      <c r="S59" s="11">
        <f t="shared" si="17"/>
        <v>0.39026856543793487</v>
      </c>
      <c r="T59" s="11">
        <f t="shared" si="17"/>
        <v>0.55689498673093596</v>
      </c>
      <c r="U59" s="11">
        <f>100*(U49/(U48+U49+U51+U50))*(U55/(U52+U53+U54+U55))</f>
        <v>0.84720307067807465</v>
      </c>
      <c r="V59" s="11">
        <f t="shared" ref="V59:AE59" si="18">100*(V49/(V48+V49+V51+V50))*(V55/(V52+V53+V54+V55))</f>
        <v>0.77215156883900959</v>
      </c>
      <c r="W59" s="11">
        <f t="shared" si="18"/>
        <v>0.24700205134360576</v>
      </c>
      <c r="X59" s="11">
        <f t="shared" si="18"/>
        <v>0.95179648291776076</v>
      </c>
      <c r="Y59" s="11">
        <f t="shared" si="18"/>
        <v>1.0066956866117502</v>
      </c>
      <c r="Z59" s="11">
        <f t="shared" si="18"/>
        <v>0.43571932048271328</v>
      </c>
      <c r="AA59" s="11">
        <f t="shared" si="18"/>
        <v>0.36484194697020927</v>
      </c>
      <c r="AB59" s="11">
        <f t="shared" si="18"/>
        <v>0.37242556849159053</v>
      </c>
      <c r="AC59" s="11">
        <f t="shared" si="18"/>
        <v>0.27644424265249906</v>
      </c>
      <c r="AD59" s="11">
        <f t="shared" si="18"/>
        <v>0.20556628607983846</v>
      </c>
      <c r="AE59" s="11">
        <f t="shared" si="18"/>
        <v>0.38706329611915463</v>
      </c>
      <c r="AF59" s="11">
        <f>100*(AF49/(AF48+AF49+AF51+AF50))*(AF55/(AF52+AF53+AF54+AF55))</f>
        <v>0.21365566770751651</v>
      </c>
    </row>
    <row r="60" spans="1:32" s="11" customFormat="1" x14ac:dyDescent="0.35">
      <c r="A60" s="11" t="s">
        <v>262</v>
      </c>
      <c r="B60" s="11">
        <f>100*(B53/(B52+B53+B54+B55))</f>
        <v>0</v>
      </c>
      <c r="C60" s="11">
        <f t="shared" ref="C60:L60" si="19">100*(C53/(C52+C53+C54+C55))</f>
        <v>7.2176599997914204E-2</v>
      </c>
      <c r="D60" s="11">
        <f t="shared" si="19"/>
        <v>0.13516265939213781</v>
      </c>
      <c r="E60" s="11">
        <f t="shared" si="19"/>
        <v>0</v>
      </c>
      <c r="F60" s="11">
        <f t="shared" si="19"/>
        <v>7.0343765786924181E-2</v>
      </c>
      <c r="G60" s="11">
        <f t="shared" si="19"/>
        <v>9.6044999470916728E-2</v>
      </c>
      <c r="H60" s="11">
        <f t="shared" si="19"/>
        <v>0</v>
      </c>
      <c r="I60" s="11">
        <f t="shared" si="19"/>
        <v>0.20965168970886175</v>
      </c>
      <c r="J60" s="11">
        <f t="shared" si="19"/>
        <v>0</v>
      </c>
      <c r="K60" s="11">
        <f t="shared" si="19"/>
        <v>0.20350533867741261</v>
      </c>
      <c r="L60" s="11">
        <f t="shared" si="19"/>
        <v>1.6901196484018124E-2</v>
      </c>
      <c r="M60" s="11">
        <f>100*(M53/(M52+M53+M54+M55))</f>
        <v>0.27197874929990434</v>
      </c>
      <c r="N60" s="11">
        <f t="shared" ref="N60:T60" si="20">100*(N53/(N52+N53+N54+N55))</f>
        <v>0</v>
      </c>
      <c r="O60" s="11">
        <f t="shared" si="20"/>
        <v>8.26627410379389E-2</v>
      </c>
      <c r="P60" s="11">
        <f t="shared" si="20"/>
        <v>0.2521219349942872</v>
      </c>
      <c r="Q60" s="11">
        <f t="shared" si="20"/>
        <v>0.17943294790965961</v>
      </c>
      <c r="R60" s="11">
        <f t="shared" si="20"/>
        <v>0.116277586616842</v>
      </c>
      <c r="S60" s="11">
        <f t="shared" si="20"/>
        <v>0</v>
      </c>
      <c r="T60" s="11">
        <f t="shared" si="20"/>
        <v>0</v>
      </c>
      <c r="U60" s="11">
        <f>100*(U53/(U52+U53+U54+U55))</f>
        <v>0.27461734834606982</v>
      </c>
      <c r="V60" s="11">
        <f t="shared" ref="V60:AE60" si="21">100*(V53/(V52+V53+V54+V55))</f>
        <v>1.5040440190122951E-2</v>
      </c>
      <c r="W60" s="11">
        <f t="shared" si="21"/>
        <v>2.401702339846341E-2</v>
      </c>
      <c r="X60" s="11">
        <f t="shared" si="21"/>
        <v>0.25993829273901031</v>
      </c>
      <c r="Y60" s="11">
        <f t="shared" si="21"/>
        <v>0.10759465414539547</v>
      </c>
      <c r="Z60" s="11">
        <f t="shared" si="21"/>
        <v>0</v>
      </c>
      <c r="AA60" s="11">
        <f t="shared" si="21"/>
        <v>0.13504229081712382</v>
      </c>
      <c r="AB60" s="11">
        <f t="shared" si="21"/>
        <v>0</v>
      </c>
      <c r="AC60" s="11">
        <f t="shared" si="21"/>
        <v>4.7487221474299159E-2</v>
      </c>
      <c r="AD60" s="11">
        <f t="shared" si="21"/>
        <v>0</v>
      </c>
      <c r="AE60" s="11">
        <f t="shared" si="21"/>
        <v>0.14946366563212277</v>
      </c>
      <c r="AF60" s="11">
        <f>100*(AF53/(AF52+AF53+AF54+AF55))</f>
        <v>0.19133966404024699</v>
      </c>
    </row>
    <row r="61" spans="1:32" s="11" customFormat="1" x14ac:dyDescent="0.35">
      <c r="A61" s="11" t="s">
        <v>263</v>
      </c>
      <c r="B61" s="11">
        <f>100*(B50/(B48+B49+B50+B51))*(B55/(B52+B53+B54+B55))</f>
        <v>37.907908569863245</v>
      </c>
      <c r="C61" s="11">
        <f t="shared" ref="C61:L61" si="22">100*(C50/(C48+C49+C50+C51))*(C55/(C52+C53+C54+C55))</f>
        <v>37.767357203848512</v>
      </c>
      <c r="D61" s="11">
        <f t="shared" si="22"/>
        <v>36.21949183538473</v>
      </c>
      <c r="E61" s="11">
        <f t="shared" si="22"/>
        <v>37.478374381972287</v>
      </c>
      <c r="F61" s="11">
        <f t="shared" si="22"/>
        <v>36.01891150119215</v>
      </c>
      <c r="G61" s="11">
        <f t="shared" si="22"/>
        <v>36.839757026439763</v>
      </c>
      <c r="H61" s="11">
        <f t="shared" si="22"/>
        <v>35.85828140917171</v>
      </c>
      <c r="I61" s="11">
        <f t="shared" si="22"/>
        <v>37.531307677572492</v>
      </c>
      <c r="J61" s="11">
        <f t="shared" si="22"/>
        <v>36.476411688005548</v>
      </c>
      <c r="K61" s="11">
        <f t="shared" si="22"/>
        <v>37.621411378434601</v>
      </c>
      <c r="L61" s="11">
        <f t="shared" si="22"/>
        <v>36.684614055274068</v>
      </c>
      <c r="M61" s="11">
        <f>100*(M50/(M48+M49+M50+M51))*(M55/(M52+M53+M54+M55))</f>
        <v>36.404815480173433</v>
      </c>
      <c r="N61" s="11">
        <f t="shared" ref="N61:T61" si="23">100*(N50/(N48+N49+N50+N51))*(N55/(N52+N53+N54+N55))</f>
        <v>48.210617086587106</v>
      </c>
      <c r="O61" s="11">
        <f t="shared" si="23"/>
        <v>41.75249946017599</v>
      </c>
      <c r="P61" s="11">
        <f t="shared" si="23"/>
        <v>34.106919721354231</v>
      </c>
      <c r="Q61" s="11">
        <f t="shared" si="23"/>
        <v>50.868237146149994</v>
      </c>
      <c r="R61" s="11">
        <f t="shared" si="23"/>
        <v>38.031214947606244</v>
      </c>
      <c r="S61" s="11">
        <f t="shared" si="23"/>
        <v>29.12900930615266</v>
      </c>
      <c r="T61" s="11">
        <f t="shared" si="23"/>
        <v>43.226167070107671</v>
      </c>
      <c r="U61" s="11">
        <f>100*(U50/(U48+U49+U50+U51))*(U55/(U52+U53+U54+U55))</f>
        <v>51.027674269995799</v>
      </c>
      <c r="V61" s="11">
        <f t="shared" ref="V61:AE61" si="24">100*(V50/(V48+V49+V50+V51))*(V55/(V52+V53+V54+V55))</f>
        <v>47.574599625347325</v>
      </c>
      <c r="W61" s="11">
        <f t="shared" si="24"/>
        <v>36.570942789783594</v>
      </c>
      <c r="X61" s="11">
        <f t="shared" si="24"/>
        <v>46.124330364893815</v>
      </c>
      <c r="Y61" s="11">
        <f t="shared" si="24"/>
        <v>51.558852143771347</v>
      </c>
      <c r="Z61" s="11">
        <f t="shared" si="24"/>
        <v>39.437138186215982</v>
      </c>
      <c r="AA61" s="11">
        <f t="shared" si="24"/>
        <v>31.190958574762188</v>
      </c>
      <c r="AB61" s="11">
        <f t="shared" si="24"/>
        <v>37.317815480704112</v>
      </c>
      <c r="AC61" s="11">
        <f t="shared" si="24"/>
        <v>37.736212473146921</v>
      </c>
      <c r="AD61" s="11">
        <f t="shared" si="24"/>
        <v>39.806825875932795</v>
      </c>
      <c r="AE61" s="11">
        <f t="shared" si="24"/>
        <v>35.616420313358979</v>
      </c>
      <c r="AF61" s="11">
        <f>100*(AF50/(AF48+AF49+AF50+AF51))*(AF55/(AF52+AF53+AF54+AF55))</f>
        <v>39.831132725572793</v>
      </c>
    </row>
    <row r="62" spans="1:32" s="11" customFormat="1" x14ac:dyDescent="0.35">
      <c r="A62" s="11" t="s">
        <v>264</v>
      </c>
      <c r="B62" s="11">
        <f>100*(B51/(B48+B49+B50+B51))*(B55/(B52+B53+B54+B55))</f>
        <v>54.34704944830704</v>
      </c>
      <c r="C62" s="11">
        <f t="shared" ref="C62:L62" si="25">100*(C51/(C48+C49+C50+C51))*(C55/(C52+C53+C54+C55))</f>
        <v>56.3665794597798</v>
      </c>
      <c r="D62" s="11">
        <f t="shared" si="25"/>
        <v>57.93641116749405</v>
      </c>
      <c r="E62" s="11">
        <f t="shared" si="25"/>
        <v>57.535463541387173</v>
      </c>
      <c r="F62" s="11">
        <f t="shared" si="25"/>
        <v>59.374266411576336</v>
      </c>
      <c r="G62" s="11">
        <f t="shared" si="25"/>
        <v>56.195892735503783</v>
      </c>
      <c r="H62" s="11">
        <f t="shared" si="25"/>
        <v>57.124191166711853</v>
      </c>
      <c r="I62" s="11">
        <f t="shared" si="25"/>
        <v>57.655726876292114</v>
      </c>
      <c r="J62" s="11">
        <f t="shared" si="25"/>
        <v>59.58184521712608</v>
      </c>
      <c r="K62" s="11">
        <f t="shared" si="25"/>
        <v>58.180087379306372</v>
      </c>
      <c r="L62" s="11">
        <f t="shared" si="25"/>
        <v>58.202343601575798</v>
      </c>
      <c r="M62" s="11">
        <f>100*(M51/(M48+M49+M50+M51))*(M55/(M52+M53+M54+M55))</f>
        <v>62.592656084462504</v>
      </c>
      <c r="N62" s="11">
        <f t="shared" ref="N62:T62" si="26">100*(N51/(N48+N49+N50+N51))*(N55/(N52+N53+N54+N55))</f>
        <v>50.059229957748705</v>
      </c>
      <c r="O62" s="11">
        <f t="shared" si="26"/>
        <v>56.922227203761231</v>
      </c>
      <c r="P62" s="11">
        <f t="shared" si="26"/>
        <v>63.883672733135548</v>
      </c>
      <c r="Q62" s="11">
        <f t="shared" si="26"/>
        <v>47.520707728932749</v>
      </c>
      <c r="R62" s="11">
        <f t="shared" si="26"/>
        <v>58.620922073607076</v>
      </c>
      <c r="S62" s="11">
        <f t="shared" si="26"/>
        <v>66.961617410894391</v>
      </c>
      <c r="T62" s="11">
        <f t="shared" si="26"/>
        <v>55.376581662899412</v>
      </c>
      <c r="U62" s="11">
        <f>100*(U51/(U48+U49+U50+U51))*(U55/(U52+U53+U54+U55))</f>
        <v>47.027374586309961</v>
      </c>
      <c r="V62" s="11">
        <f t="shared" ref="V62:AE62" si="27">100*(V51/(V48+V49+V50+V51))*(V55/(V52+V53+V54+V55))</f>
        <v>50.676756057957171</v>
      </c>
      <c r="W62" s="11">
        <f t="shared" si="27"/>
        <v>57.725176401145518</v>
      </c>
      <c r="X62" s="11">
        <f t="shared" si="27"/>
        <v>49.444361294621565</v>
      </c>
      <c r="Y62" s="11">
        <f t="shared" si="27"/>
        <v>46.628916201056718</v>
      </c>
      <c r="Z62" s="11">
        <f t="shared" si="27"/>
        <v>54.699483494175581</v>
      </c>
      <c r="AA62" s="11">
        <f t="shared" si="27"/>
        <v>60.776309358213936</v>
      </c>
      <c r="AB62" s="11">
        <f t="shared" si="27"/>
        <v>60.473345924159837</v>
      </c>
      <c r="AC62" s="11">
        <f t="shared" si="27"/>
        <v>61.306713707043201</v>
      </c>
      <c r="AD62" s="11">
        <f t="shared" si="27"/>
        <v>57.138502122850852</v>
      </c>
      <c r="AE62" s="11">
        <f t="shared" si="27"/>
        <v>61.945361931478921</v>
      </c>
      <c r="AF62" s="11">
        <f>100*(AF51/(AF48+AF49+AF50+AF51))*(AF55/(AF52+AF53+AF54+AF55))</f>
        <v>57.681373802574427</v>
      </c>
    </row>
    <row r="63" spans="1:32" s="11" customFormat="1" x14ac:dyDescent="0.35">
      <c r="A63" s="11" t="s">
        <v>265</v>
      </c>
      <c r="B63" s="11">
        <f>100*(B48/(B48+B49+B50+B51))*(B55/(B52+B53+B54+B55))</f>
        <v>0.22611644097075964</v>
      </c>
      <c r="C63" s="11">
        <f t="shared" ref="C63:L63" si="28">100*(C48/(C48+C49+C50+C51))*(C55/(C52+C53+C54+C55))</f>
        <v>0.35711224513604423</v>
      </c>
      <c r="D63" s="11">
        <f t="shared" si="28"/>
        <v>0.30644400521434517</v>
      </c>
      <c r="E63" s="11">
        <f t="shared" si="28"/>
        <v>0.22962095984808908</v>
      </c>
      <c r="F63" s="11">
        <f t="shared" si="28"/>
        <v>0.28051922193704093</v>
      </c>
      <c r="G63" s="11">
        <f t="shared" si="28"/>
        <v>0.44987755590102385</v>
      </c>
      <c r="H63" s="11">
        <f t="shared" si="28"/>
        <v>0.29176821967980521</v>
      </c>
      <c r="I63" s="11">
        <f t="shared" si="28"/>
        <v>0.32032023339005283</v>
      </c>
      <c r="J63" s="11">
        <f t="shared" si="28"/>
        <v>0.22761245713790423</v>
      </c>
      <c r="K63" s="11">
        <f t="shared" si="28"/>
        <v>0.253209993481879</v>
      </c>
      <c r="L63" s="11">
        <f t="shared" si="28"/>
        <v>0.40707654339288601</v>
      </c>
      <c r="M63" s="11">
        <f>100*(M48/(M48+M49+M50+M51))*(M55/(M52+M53+M54+M55))</f>
        <v>0.21310037379586338</v>
      </c>
      <c r="N63" s="11">
        <f t="shared" ref="N63:T63" si="29">100*(N48/(N48+N49+N50+N51))*(N55/(N52+N53+N54+N55))</f>
        <v>0.35279352399079877</v>
      </c>
      <c r="O63" s="11">
        <f t="shared" si="29"/>
        <v>0.31452779997110636</v>
      </c>
      <c r="P63" s="11">
        <f t="shared" si="29"/>
        <v>0.25043318179169965</v>
      </c>
      <c r="Q63" s="11">
        <f t="shared" si="29"/>
        <v>0.13301144741036877</v>
      </c>
      <c r="R63" s="11">
        <f t="shared" si="29"/>
        <v>0.15161710148287072</v>
      </c>
      <c r="S63" s="11">
        <f t="shared" si="29"/>
        <v>0.31939107673287143</v>
      </c>
      <c r="T63" s="11">
        <f t="shared" si="29"/>
        <v>0.30024454279241475</v>
      </c>
      <c r="U63" s="11">
        <f>100*(U48/(U48+U49+U50+U51))*(U55/(U52+U53+U54+U55))</f>
        <v>0.3178230075440292</v>
      </c>
      <c r="V63" s="11">
        <f t="shared" ref="V63:AE63" si="30">100*(V48/(V48+V49+V50+V51))*(V55/(V52+V53+V54+V55))</f>
        <v>0.4187805571917757</v>
      </c>
      <c r="W63" s="11">
        <f t="shared" si="30"/>
        <v>0.46194100450813369</v>
      </c>
      <c r="X63" s="11">
        <f t="shared" si="30"/>
        <v>0.29445244506359031</v>
      </c>
      <c r="Y63" s="11">
        <f t="shared" si="30"/>
        <v>0.23552372679596814</v>
      </c>
      <c r="Z63" s="11">
        <f t="shared" si="30"/>
        <v>0.18717997420982843</v>
      </c>
      <c r="AA63" s="11">
        <f t="shared" si="30"/>
        <v>0.20721129156767565</v>
      </c>
      <c r="AB63" s="11">
        <f t="shared" si="30"/>
        <v>0.28406557265382842</v>
      </c>
      <c r="AC63" s="11">
        <f t="shared" si="30"/>
        <v>0.32521802598632665</v>
      </c>
      <c r="AD63" s="11">
        <f t="shared" si="30"/>
        <v>0.23442198781696968</v>
      </c>
      <c r="AE63" s="11">
        <f t="shared" si="30"/>
        <v>0.24439898018950762</v>
      </c>
      <c r="AF63" s="11">
        <f>100*(AF48/(AF48+AF49+AF50+AF51))*(AF55/(AF52+AF53+AF54+AF55))</f>
        <v>0.1908567306530152</v>
      </c>
    </row>
    <row r="65" spans="1:54" x14ac:dyDescent="0.35">
      <c r="B65" s="1" t="s">
        <v>143</v>
      </c>
    </row>
    <row r="66" spans="1:54" x14ac:dyDescent="0.35">
      <c r="B66" s="1" t="s">
        <v>144</v>
      </c>
      <c r="C66" s="1" t="s">
        <v>145</v>
      </c>
      <c r="D66" s="1" t="s">
        <v>146</v>
      </c>
      <c r="E66" s="1" t="s">
        <v>147</v>
      </c>
      <c r="F66" s="1" t="s">
        <v>148</v>
      </c>
      <c r="G66" s="1" t="s">
        <v>149</v>
      </c>
      <c r="H66" s="1" t="s">
        <v>150</v>
      </c>
      <c r="I66" s="1" t="s">
        <v>151</v>
      </c>
      <c r="J66" s="1" t="s">
        <v>152</v>
      </c>
      <c r="K66" s="1" t="s">
        <v>153</v>
      </c>
      <c r="L66" s="1" t="s">
        <v>154</v>
      </c>
      <c r="M66" s="1" t="s">
        <v>155</v>
      </c>
      <c r="N66" s="1" t="s">
        <v>156</v>
      </c>
      <c r="O66" s="1" t="s">
        <v>157</v>
      </c>
      <c r="P66" s="1" t="s">
        <v>158</v>
      </c>
      <c r="Q66" s="1" t="s">
        <v>159</v>
      </c>
      <c r="R66" s="1" t="s">
        <v>160</v>
      </c>
      <c r="S66" s="1" t="s">
        <v>161</v>
      </c>
      <c r="T66" s="1" t="s">
        <v>162</v>
      </c>
      <c r="U66" s="1" t="s">
        <v>163</v>
      </c>
      <c r="V66" s="1" t="s">
        <v>164</v>
      </c>
      <c r="W66" s="1" t="s">
        <v>165</v>
      </c>
      <c r="X66" s="1" t="s">
        <v>166</v>
      </c>
      <c r="Y66" s="1" t="s">
        <v>167</v>
      </c>
      <c r="Z66" s="1" t="s">
        <v>168</v>
      </c>
      <c r="AA66" s="1" t="s">
        <v>169</v>
      </c>
      <c r="AB66" s="1" t="s">
        <v>170</v>
      </c>
      <c r="AC66" s="1" t="s">
        <v>171</v>
      </c>
      <c r="AD66" s="1" t="s">
        <v>172</v>
      </c>
      <c r="AE66" s="1" t="s">
        <v>173</v>
      </c>
      <c r="AF66" s="1" t="s">
        <v>174</v>
      </c>
      <c r="AG66" s="1" t="s">
        <v>175</v>
      </c>
      <c r="AH66" s="1" t="s">
        <v>176</v>
      </c>
      <c r="AI66" s="1" t="s">
        <v>177</v>
      </c>
      <c r="AJ66" s="1" t="s">
        <v>178</v>
      </c>
      <c r="AK66" s="1" t="s">
        <v>179</v>
      </c>
      <c r="AL66" s="1" t="s">
        <v>180</v>
      </c>
      <c r="AM66" s="1" t="s">
        <v>181</v>
      </c>
      <c r="AN66" s="1" t="s">
        <v>182</v>
      </c>
      <c r="AO66" s="1" t="s">
        <v>183</v>
      </c>
      <c r="AP66" s="1" t="s">
        <v>184</v>
      </c>
      <c r="AQ66" s="1" t="s">
        <v>185</v>
      </c>
      <c r="AR66" s="1" t="s">
        <v>186</v>
      </c>
      <c r="AS66" s="1" t="s">
        <v>187</v>
      </c>
      <c r="AT66" s="1" t="s">
        <v>188</v>
      </c>
      <c r="AU66" s="1" t="s">
        <v>189</v>
      </c>
      <c r="AY66" s="1" t="s">
        <v>276</v>
      </c>
      <c r="AZ66" s="1" t="s">
        <v>270</v>
      </c>
      <c r="BA66" s="1" t="s">
        <v>249</v>
      </c>
      <c r="BB66" s="1" t="s">
        <v>250</v>
      </c>
    </row>
    <row r="67" spans="1:54" x14ac:dyDescent="0.35">
      <c r="A67" s="1" t="s">
        <v>8</v>
      </c>
      <c r="B67" s="1">
        <v>36.161000000000001</v>
      </c>
      <c r="C67" s="1">
        <v>36.381</v>
      </c>
      <c r="D67" s="1">
        <v>35.802</v>
      </c>
      <c r="E67" s="1">
        <v>35.979999999999997</v>
      </c>
      <c r="F67" s="1">
        <v>36.427999999999997</v>
      </c>
      <c r="G67" s="1">
        <v>36.06</v>
      </c>
      <c r="H67" s="1">
        <v>35.003</v>
      </c>
      <c r="I67" s="1">
        <v>35.427</v>
      </c>
      <c r="J67" s="1">
        <v>35.503</v>
      </c>
      <c r="K67" s="1">
        <v>35.92</v>
      </c>
      <c r="L67" s="1">
        <v>35.651000000000003</v>
      </c>
      <c r="M67" s="1">
        <v>35.265000000000001</v>
      </c>
      <c r="N67" s="1">
        <v>35.79</v>
      </c>
      <c r="O67" s="1">
        <v>35.43</v>
      </c>
      <c r="P67" s="1">
        <v>35.103000000000002</v>
      </c>
      <c r="Q67" s="1">
        <v>35.356000000000002</v>
      </c>
      <c r="R67" s="1">
        <v>35.011000000000003</v>
      </c>
      <c r="S67" s="1">
        <v>35.332999999999998</v>
      </c>
      <c r="T67" s="1">
        <v>35.436</v>
      </c>
      <c r="U67" s="1">
        <v>33.997</v>
      </c>
      <c r="V67" s="1">
        <v>35.341000000000001</v>
      </c>
      <c r="W67" s="1">
        <v>36.322000000000003</v>
      </c>
      <c r="X67" s="1">
        <v>35.146000000000001</v>
      </c>
      <c r="Y67" s="1">
        <v>31.716999999999999</v>
      </c>
      <c r="Z67" s="1">
        <v>35.107999999999997</v>
      </c>
      <c r="AA67" s="1">
        <v>35.454000000000001</v>
      </c>
      <c r="AB67" s="1">
        <v>35.090000000000003</v>
      </c>
      <c r="AC67" s="1">
        <v>34.572000000000003</v>
      </c>
      <c r="AD67" s="1">
        <v>34.9</v>
      </c>
      <c r="AE67" s="1">
        <v>34.837000000000003</v>
      </c>
      <c r="AF67" s="1">
        <v>35.277999999999999</v>
      </c>
      <c r="AG67" s="1">
        <v>35.752000000000002</v>
      </c>
      <c r="AH67" s="1">
        <v>35.588000000000001</v>
      </c>
      <c r="AI67" s="1">
        <v>34.514000000000003</v>
      </c>
      <c r="AJ67" s="1">
        <v>34.387999999999998</v>
      </c>
      <c r="AK67" s="1">
        <v>33.979999999999997</v>
      </c>
      <c r="AL67" s="1">
        <v>33.865000000000002</v>
      </c>
      <c r="AM67" s="1">
        <v>34.100999999999999</v>
      </c>
      <c r="AN67" s="1">
        <v>33.704000000000001</v>
      </c>
      <c r="AO67" s="1">
        <v>34.215000000000003</v>
      </c>
      <c r="AP67" s="1">
        <v>35.284999999999997</v>
      </c>
      <c r="AQ67" s="1">
        <v>34.052</v>
      </c>
      <c r="AR67" s="1">
        <v>34.311999999999998</v>
      </c>
      <c r="AS67" s="1">
        <v>33.984999999999999</v>
      </c>
      <c r="AT67" s="1">
        <v>33.914999999999999</v>
      </c>
      <c r="AU67" s="1">
        <v>34.003999999999998</v>
      </c>
      <c r="AX67" s="1" t="s">
        <v>8</v>
      </c>
      <c r="AY67" s="1">
        <f t="shared" ref="AY67:AY76" si="31">AVERAGE(B5:AT5,B36:AF36,B67:AU67)</f>
        <v>34.466180327868877</v>
      </c>
      <c r="AZ67" s="1">
        <f t="shared" ref="AZ67:AZ76" si="32">STDEV(B5:AT5,B36:AF36,B67:AU67)</f>
        <v>1.0752511835422378</v>
      </c>
      <c r="BA67" s="1">
        <f t="shared" ref="BA67:BA76" si="33">MIN(B5:AT5,B36:AF36,B67:AU67)</f>
        <v>29.555</v>
      </c>
      <c r="BB67" s="1">
        <f t="shared" ref="BB67:BB76" si="34">MAX(B5:AT5,B36:AF36,B67:AU67)</f>
        <v>36.427999999999997</v>
      </c>
    </row>
    <row r="68" spans="1:54" x14ac:dyDescent="0.35">
      <c r="A68" s="1" t="s">
        <v>9</v>
      </c>
      <c r="B68" s="1">
        <v>7.4999999999999997E-2</v>
      </c>
      <c r="C68" s="1">
        <v>5.3999999999999999E-2</v>
      </c>
      <c r="D68" s="1">
        <v>6.8000000000000005E-2</v>
      </c>
      <c r="E68" s="1">
        <v>9.4E-2</v>
      </c>
      <c r="F68" s="1">
        <v>4.8000000000000001E-2</v>
      </c>
      <c r="G68" s="1">
        <v>3.9E-2</v>
      </c>
      <c r="H68" s="1">
        <v>6.5000000000000002E-2</v>
      </c>
      <c r="I68" s="1">
        <v>5.8000000000000003E-2</v>
      </c>
      <c r="J68" s="1">
        <v>2.1999999999999999E-2</v>
      </c>
      <c r="K68" s="1">
        <v>1.7999999999999999E-2</v>
      </c>
      <c r="L68" s="1">
        <v>7.4999999999999997E-2</v>
      </c>
      <c r="M68" s="1">
        <v>0.10100000000000001</v>
      </c>
      <c r="N68" s="1">
        <v>7.0999999999999994E-2</v>
      </c>
      <c r="O68" s="1">
        <v>1.4999999999999999E-2</v>
      </c>
      <c r="P68" s="1">
        <v>7.5999999999999998E-2</v>
      </c>
      <c r="Q68" s="1">
        <v>3.5000000000000003E-2</v>
      </c>
      <c r="R68" s="1">
        <v>3.9E-2</v>
      </c>
      <c r="S68" s="1">
        <v>0.04</v>
      </c>
      <c r="T68" s="1">
        <v>5.6000000000000001E-2</v>
      </c>
      <c r="U68" s="1">
        <v>2.8000000000000001E-2</v>
      </c>
      <c r="V68" s="1">
        <v>3.5999999999999997E-2</v>
      </c>
      <c r="W68" s="1">
        <v>4.2999999999999997E-2</v>
      </c>
      <c r="X68" s="1">
        <v>7.0999999999999994E-2</v>
      </c>
      <c r="Y68" s="1">
        <v>5.1999999999999998E-2</v>
      </c>
      <c r="Z68" s="1">
        <v>3.6999999999999998E-2</v>
      </c>
      <c r="AA68" s="1">
        <v>0.03</v>
      </c>
      <c r="AB68" s="1">
        <v>5.6000000000000001E-2</v>
      </c>
      <c r="AC68" s="1">
        <v>4.7E-2</v>
      </c>
      <c r="AD68" s="1">
        <v>3.7999999999999999E-2</v>
      </c>
      <c r="AE68" s="1">
        <v>0.112</v>
      </c>
      <c r="AF68" s="1">
        <v>2.9000000000000001E-2</v>
      </c>
      <c r="AG68" s="1">
        <v>7.1999999999999995E-2</v>
      </c>
      <c r="AH68" s="1">
        <v>0.125</v>
      </c>
      <c r="AI68" s="1">
        <v>4.2000000000000003E-2</v>
      </c>
      <c r="AJ68" s="1">
        <v>4.4999999999999998E-2</v>
      </c>
      <c r="AK68" s="1">
        <v>0.187</v>
      </c>
      <c r="AL68" s="1">
        <v>0.14299999999999999</v>
      </c>
      <c r="AM68" s="1">
        <v>3.5999999999999997E-2</v>
      </c>
      <c r="AN68" s="1">
        <v>0.107</v>
      </c>
      <c r="AO68" s="1">
        <v>5.7000000000000002E-2</v>
      </c>
      <c r="AP68" s="1">
        <v>7.8E-2</v>
      </c>
      <c r="AQ68" s="1">
        <v>0.127</v>
      </c>
      <c r="AR68" s="1">
        <v>5.8999999999999997E-2</v>
      </c>
      <c r="AS68" s="1">
        <v>7.8E-2</v>
      </c>
      <c r="AT68" s="1">
        <v>0.105</v>
      </c>
      <c r="AU68" s="1">
        <v>8.4000000000000005E-2</v>
      </c>
      <c r="AX68" s="1" t="s">
        <v>9</v>
      </c>
      <c r="AY68" s="1">
        <f t="shared" si="31"/>
        <v>8.1598360655737681E-2</v>
      </c>
      <c r="AZ68" s="1">
        <f t="shared" si="32"/>
        <v>4.7642896817102286E-2</v>
      </c>
      <c r="BA68" s="1">
        <f t="shared" si="33"/>
        <v>1.4999999999999999E-2</v>
      </c>
      <c r="BB68" s="1">
        <f t="shared" si="34"/>
        <v>0.30499999999999999</v>
      </c>
    </row>
    <row r="69" spans="1:54" x14ac:dyDescent="0.35">
      <c r="A69" s="1" t="s">
        <v>10</v>
      </c>
      <c r="B69" s="1">
        <v>4.4999999999999998E-2</v>
      </c>
      <c r="C69" s="1">
        <v>7.9000000000000001E-2</v>
      </c>
      <c r="D69" s="1">
        <v>6.7000000000000004E-2</v>
      </c>
      <c r="E69" s="1">
        <v>7.3999999999999996E-2</v>
      </c>
      <c r="F69" s="1">
        <v>0.09</v>
      </c>
      <c r="G69" s="1">
        <v>0.05</v>
      </c>
      <c r="H69" s="1">
        <v>4.5999999999999999E-2</v>
      </c>
      <c r="I69" s="1">
        <v>0.1</v>
      </c>
      <c r="J69" s="1">
        <v>7.8E-2</v>
      </c>
      <c r="K69" s="1">
        <v>8.5999999999999993E-2</v>
      </c>
      <c r="L69" s="1">
        <v>0.09</v>
      </c>
      <c r="M69" s="1">
        <v>4.8000000000000001E-2</v>
      </c>
      <c r="N69" s="1">
        <v>0.11</v>
      </c>
      <c r="O69" s="1">
        <v>7.4999999999999997E-2</v>
      </c>
      <c r="P69" s="1">
        <v>0.08</v>
      </c>
      <c r="Q69" s="1">
        <v>8.7999999999999995E-2</v>
      </c>
      <c r="R69" s="1">
        <v>0.05</v>
      </c>
      <c r="S69" s="1">
        <v>7.0000000000000007E-2</v>
      </c>
      <c r="T69" s="1">
        <v>7.9000000000000001E-2</v>
      </c>
      <c r="U69" s="1">
        <v>0.123</v>
      </c>
      <c r="V69" s="1">
        <v>5.1999999999999998E-2</v>
      </c>
      <c r="W69" s="1">
        <v>8.7999999999999995E-2</v>
      </c>
      <c r="X69" s="1">
        <v>0.107</v>
      </c>
      <c r="Y69" s="1">
        <v>1.24</v>
      </c>
      <c r="Z69" s="1">
        <v>8.1000000000000003E-2</v>
      </c>
      <c r="AA69" s="1">
        <v>0.08</v>
      </c>
      <c r="AB69" s="1">
        <v>9.6000000000000002E-2</v>
      </c>
      <c r="AC69" s="1">
        <v>4.4999999999999998E-2</v>
      </c>
      <c r="AD69" s="1">
        <v>8.4000000000000005E-2</v>
      </c>
      <c r="AE69" s="1">
        <v>0.1</v>
      </c>
      <c r="AF69" s="1">
        <v>0.115</v>
      </c>
      <c r="AG69" s="1">
        <v>8.1000000000000003E-2</v>
      </c>
      <c r="AH69" s="1">
        <v>6.6000000000000003E-2</v>
      </c>
      <c r="AI69" s="1">
        <v>8.7999999999999995E-2</v>
      </c>
      <c r="AJ69" s="1">
        <v>6.9000000000000006E-2</v>
      </c>
      <c r="AK69" s="1">
        <v>8.5999999999999993E-2</v>
      </c>
      <c r="AL69" s="1">
        <v>7.1999999999999995E-2</v>
      </c>
      <c r="AM69" s="1">
        <v>6.4000000000000001E-2</v>
      </c>
      <c r="AN69" s="1">
        <v>0.107</v>
      </c>
      <c r="AO69" s="1">
        <v>7.0000000000000007E-2</v>
      </c>
      <c r="AP69" s="1">
        <v>9.4E-2</v>
      </c>
      <c r="AQ69" s="1">
        <v>8.4000000000000005E-2</v>
      </c>
      <c r="AR69" s="1">
        <v>4.2999999999999997E-2</v>
      </c>
      <c r="AS69" s="1">
        <v>5.7000000000000002E-2</v>
      </c>
      <c r="AT69" s="1">
        <v>0.06</v>
      </c>
      <c r="AU69" s="1">
        <v>0.10199999999999999</v>
      </c>
      <c r="AX69" s="1" t="s">
        <v>10</v>
      </c>
      <c r="AY69" s="1">
        <f t="shared" si="31"/>
        <v>0.13412295081967204</v>
      </c>
      <c r="AZ69" s="1">
        <f t="shared" si="32"/>
        <v>0.17959520957870068</v>
      </c>
      <c r="BA69" s="1">
        <f t="shared" si="33"/>
        <v>3.9E-2</v>
      </c>
      <c r="BB69" s="1">
        <f t="shared" si="34"/>
        <v>1.24</v>
      </c>
    </row>
    <row r="70" spans="1:54" x14ac:dyDescent="0.35">
      <c r="A70" s="1" t="s">
        <v>11</v>
      </c>
      <c r="B70" s="1">
        <v>11.249000000000001</v>
      </c>
      <c r="C70" s="1">
        <v>12.093999999999999</v>
      </c>
      <c r="D70" s="1">
        <v>11.842000000000001</v>
      </c>
      <c r="E70" s="1">
        <v>11.69</v>
      </c>
      <c r="F70" s="1">
        <v>11.737</v>
      </c>
      <c r="G70" s="1">
        <v>11.645</v>
      </c>
      <c r="H70" s="1">
        <v>11.888</v>
      </c>
      <c r="I70" s="1">
        <v>12.292999999999999</v>
      </c>
      <c r="J70" s="1">
        <v>12.048999999999999</v>
      </c>
      <c r="K70" s="1">
        <v>12.488</v>
      </c>
      <c r="L70" s="1">
        <v>12.002000000000001</v>
      </c>
      <c r="M70" s="1">
        <v>11.853999999999999</v>
      </c>
      <c r="N70" s="1">
        <v>11.941000000000001</v>
      </c>
      <c r="O70" s="1">
        <v>13.661</v>
      </c>
      <c r="P70" s="1">
        <v>12.676</v>
      </c>
      <c r="Q70" s="1">
        <v>12.73</v>
      </c>
      <c r="R70" s="1">
        <v>12.031000000000001</v>
      </c>
      <c r="S70" s="1">
        <v>11.772</v>
      </c>
      <c r="T70" s="1">
        <v>12.252000000000001</v>
      </c>
      <c r="U70" s="1">
        <v>12.781000000000001</v>
      </c>
      <c r="V70" s="1">
        <v>12.744</v>
      </c>
      <c r="W70" s="1">
        <v>9.9890000000000008</v>
      </c>
      <c r="X70" s="1">
        <v>12.614000000000001</v>
      </c>
      <c r="Y70" s="1">
        <v>16.385000000000002</v>
      </c>
      <c r="Z70" s="1">
        <v>13.189</v>
      </c>
      <c r="AA70" s="1">
        <v>12.471</v>
      </c>
      <c r="AB70" s="1">
        <v>13.115</v>
      </c>
      <c r="AC70" s="1">
        <v>12.833</v>
      </c>
      <c r="AD70" s="1">
        <v>13.959</v>
      </c>
      <c r="AE70" s="1">
        <v>13.826000000000001</v>
      </c>
      <c r="AF70" s="1">
        <v>12.019</v>
      </c>
      <c r="AG70" s="1">
        <v>12.268000000000001</v>
      </c>
      <c r="AH70" s="1">
        <v>12.808999999999999</v>
      </c>
      <c r="AI70" s="1">
        <v>11.643000000000001</v>
      </c>
      <c r="AJ70" s="1">
        <v>12.573</v>
      </c>
      <c r="AK70" s="1">
        <v>12.298999999999999</v>
      </c>
      <c r="AL70" s="1">
        <v>12.435</v>
      </c>
      <c r="AM70" s="1">
        <v>12.356999999999999</v>
      </c>
      <c r="AN70" s="1">
        <v>11.808999999999999</v>
      </c>
      <c r="AO70" s="1">
        <v>12.786</v>
      </c>
      <c r="AP70" s="1">
        <v>11.272</v>
      </c>
      <c r="AQ70" s="1">
        <v>11.824999999999999</v>
      </c>
      <c r="AR70" s="1">
        <v>12.840999999999999</v>
      </c>
      <c r="AS70" s="1">
        <v>11.59</v>
      </c>
      <c r="AT70" s="1">
        <v>12.583</v>
      </c>
      <c r="AU70" s="1">
        <v>12.36</v>
      </c>
      <c r="AX70" s="1" t="s">
        <v>11</v>
      </c>
      <c r="AY70" s="1">
        <f t="shared" si="31"/>
        <v>13.059680327868854</v>
      </c>
      <c r="AZ70" s="1">
        <f t="shared" si="32"/>
        <v>1.9209049875892694</v>
      </c>
      <c r="BA70" s="1">
        <f t="shared" si="33"/>
        <v>8.8170000000000002</v>
      </c>
      <c r="BB70" s="1">
        <f t="shared" si="34"/>
        <v>20.824999999999999</v>
      </c>
    </row>
    <row r="71" spans="1:54" x14ac:dyDescent="0.35">
      <c r="A71" s="1" t="s">
        <v>12</v>
      </c>
      <c r="B71" s="1">
        <v>20.260626174894174</v>
      </c>
      <c r="C71" s="1">
        <v>20.230028146968078</v>
      </c>
      <c r="D71" s="1">
        <v>21.739774269800918</v>
      </c>
      <c r="E71" s="1">
        <v>20.50381112776514</v>
      </c>
      <c r="F71" s="1">
        <v>21.679160205682443</v>
      </c>
      <c r="G71" s="1">
        <v>21.843934762975561</v>
      </c>
      <c r="H71" s="1">
        <v>21.710617284633532</v>
      </c>
      <c r="I71" s="1">
        <v>21.49736204055397</v>
      </c>
      <c r="J71" s="1">
        <v>21.819889058772702</v>
      </c>
      <c r="K71" s="1">
        <v>21.096719192250426</v>
      </c>
      <c r="L71" s="1">
        <v>21.704633729641643</v>
      </c>
      <c r="M71" s="1">
        <v>21.651705205079601</v>
      </c>
      <c r="N71" s="1">
        <v>21.54102656784508</v>
      </c>
      <c r="O71" s="1">
        <v>20.151651198833928</v>
      </c>
      <c r="P71" s="1">
        <v>22.1123324313415</v>
      </c>
      <c r="Q71" s="1">
        <v>21.244098347377466</v>
      </c>
      <c r="R71" s="1">
        <v>21.541831794270777</v>
      </c>
      <c r="S71" s="1">
        <v>21.587590878796252</v>
      </c>
      <c r="T71" s="1">
        <v>21.00368804597295</v>
      </c>
      <c r="U71" s="1">
        <v>23.225294099521545</v>
      </c>
      <c r="V71" s="1">
        <v>20.675179787129476</v>
      </c>
      <c r="W71" s="1">
        <v>24.54243560870264</v>
      </c>
      <c r="X71" s="1">
        <v>21.200234516218075</v>
      </c>
      <c r="Y71" s="1">
        <v>23.485014748659417</v>
      </c>
      <c r="Z71" s="1">
        <v>19.426961260420828</v>
      </c>
      <c r="AA71" s="1">
        <v>20.279694895074133</v>
      </c>
      <c r="AB71" s="1">
        <v>20.264431296334187</v>
      </c>
      <c r="AC71" s="1">
        <v>21.005764808673138</v>
      </c>
      <c r="AD71" s="1">
        <v>19.4396827899185</v>
      </c>
      <c r="AE71" s="1">
        <v>20.964223685917172</v>
      </c>
      <c r="AF71" s="1">
        <v>20.93265433154134</v>
      </c>
      <c r="AG71" s="1">
        <v>20.24637800313651</v>
      </c>
      <c r="AH71" s="1">
        <v>20.966673937707657</v>
      </c>
      <c r="AI71" s="1">
        <v>23.101990363470957</v>
      </c>
      <c r="AJ71" s="1">
        <v>21.577465523734134</v>
      </c>
      <c r="AK71" s="1">
        <v>23.454864927534775</v>
      </c>
      <c r="AL71" s="1">
        <v>24.393465657905452</v>
      </c>
      <c r="AM71" s="1">
        <v>23.093453323801665</v>
      </c>
      <c r="AN71" s="1">
        <v>24.445970543350164</v>
      </c>
      <c r="AO71" s="1">
        <v>22.678866902477857</v>
      </c>
      <c r="AP71" s="1">
        <v>22.7076909254172</v>
      </c>
      <c r="AQ71" s="1">
        <v>24.047900533400462</v>
      </c>
      <c r="AR71" s="1">
        <v>21.503548824005495</v>
      </c>
      <c r="AS71" s="1">
        <v>24.565635115500449</v>
      </c>
      <c r="AT71" s="1">
        <v>23.467102102046685</v>
      </c>
      <c r="AU71" s="1">
        <v>22.234060719731467</v>
      </c>
      <c r="AX71" s="1" t="s">
        <v>12</v>
      </c>
      <c r="AY71" s="1">
        <f t="shared" si="31"/>
        <v>21.410539708551223</v>
      </c>
      <c r="AZ71" s="1">
        <f t="shared" si="32"/>
        <v>2.0770994258922992</v>
      </c>
      <c r="BA71" s="1">
        <f t="shared" si="33"/>
        <v>14.571238440924473</v>
      </c>
      <c r="BB71" s="1">
        <f t="shared" si="34"/>
        <v>33.037491203929576</v>
      </c>
    </row>
    <row r="72" spans="1:54" x14ac:dyDescent="0.35">
      <c r="A72" s="1" t="s">
        <v>13</v>
      </c>
      <c r="B72" s="1">
        <v>3.2182654692976058</v>
      </c>
      <c r="C72" s="1">
        <v>3.5217979117536462</v>
      </c>
      <c r="D72" s="1">
        <v>2.7503117259600098</v>
      </c>
      <c r="E72" s="1">
        <v>3.2134449708894324</v>
      </c>
      <c r="F72" s="1">
        <v>2.7328529283015333</v>
      </c>
      <c r="G72" s="1">
        <v>2.6185869672451494</v>
      </c>
      <c r="H72" s="1">
        <v>1.559547502273819</v>
      </c>
      <c r="I72" s="1">
        <v>1.9094369191424945</v>
      </c>
      <c r="J72" s="1">
        <v>1.9082235566645451</v>
      </c>
      <c r="K72" s="1">
        <v>2.1029397656980002</v>
      </c>
      <c r="L72" s="1">
        <v>1.8219315709430364</v>
      </c>
      <c r="M72" s="1">
        <v>1.6455572401628775</v>
      </c>
      <c r="N72" s="1">
        <v>2.3561470966769282</v>
      </c>
      <c r="O72" s="1">
        <v>2.2703223527272844</v>
      </c>
      <c r="P72" s="1">
        <v>1.5790797898064666</v>
      </c>
      <c r="Q72" s="1">
        <v>1.9753263790589612</v>
      </c>
      <c r="R72" s="1">
        <v>1.9104225450723866</v>
      </c>
      <c r="S72" s="1">
        <v>2.0992480169432581</v>
      </c>
      <c r="T72" s="1">
        <v>2.1966502155247327</v>
      </c>
      <c r="U72" s="1">
        <v>1.4496246254749499</v>
      </c>
      <c r="V72" s="1">
        <v>2.3002455641788484</v>
      </c>
      <c r="W72" s="1" t="s">
        <v>411</v>
      </c>
      <c r="X72" s="1">
        <v>2.1377955373398314</v>
      </c>
      <c r="Y72" s="1">
        <v>0.35492512548410105</v>
      </c>
      <c r="Z72" s="1">
        <v>2.2704063391862714</v>
      </c>
      <c r="AA72" s="1">
        <v>2.1601072249057358</v>
      </c>
      <c r="AB72" s="1">
        <v>1.9068415791260367</v>
      </c>
      <c r="AC72" s="1">
        <v>1.542781521578966</v>
      </c>
      <c r="AD72" s="1">
        <v>2.2299593668619955</v>
      </c>
      <c r="AE72" s="1">
        <v>1.6951606812620879</v>
      </c>
      <c r="AF72" s="1">
        <v>2.1025671339532952</v>
      </c>
      <c r="AG72" s="1">
        <v>2.6610861311379441</v>
      </c>
      <c r="AH72" s="1">
        <v>1.9829559177202214</v>
      </c>
      <c r="AI72" s="1">
        <v>0.98257468492412403</v>
      </c>
      <c r="AJ72" s="1">
        <v>1.2233589229228208</v>
      </c>
      <c r="AK72" s="1">
        <v>0.29805426652479761</v>
      </c>
      <c r="AL72" s="1">
        <v>5.5490993997976003E-2</v>
      </c>
      <c r="AM72" s="1">
        <v>0.68225640722359682</v>
      </c>
      <c r="AN72" s="1">
        <v>0.05</v>
      </c>
      <c r="AO72" s="1">
        <v>0.88630583432146326</v>
      </c>
      <c r="AP72" s="1">
        <v>1.8023696610868398</v>
      </c>
      <c r="AQ72" s="1">
        <v>0.63043429819486863</v>
      </c>
      <c r="AR72" s="1">
        <v>0.9188699832674575</v>
      </c>
      <c r="AS72" s="1" t="s">
        <v>411</v>
      </c>
      <c r="AT72" s="1">
        <v>0.29204312215015393</v>
      </c>
      <c r="AU72" s="1">
        <v>0.83354733551025406</v>
      </c>
      <c r="AX72" s="1" t="s">
        <v>13</v>
      </c>
      <c r="AY72" s="1">
        <f t="shared" si="31"/>
        <v>1.6382131933840487</v>
      </c>
      <c r="AZ72" s="1">
        <f t="shared" si="32"/>
        <v>0.81739137487530933</v>
      </c>
      <c r="BA72" s="1">
        <f t="shared" si="33"/>
        <v>1.2189119517490197E-2</v>
      </c>
      <c r="BB72" s="1">
        <f t="shared" si="34"/>
        <v>3.5217979117536462</v>
      </c>
    </row>
    <row r="73" spans="1:54" x14ac:dyDescent="0.35">
      <c r="A73" s="1" t="s">
        <v>14</v>
      </c>
      <c r="B73" s="1">
        <v>5.2999999999999999E-2</v>
      </c>
      <c r="C73" s="1">
        <v>8.3000000000000004E-2</v>
      </c>
      <c r="D73" s="1" t="s">
        <v>411</v>
      </c>
      <c r="E73" s="1">
        <v>7.9000000000000001E-2</v>
      </c>
      <c r="F73" s="1" t="s">
        <v>411</v>
      </c>
      <c r="G73" s="1">
        <v>5.3999999999999999E-2</v>
      </c>
      <c r="H73" s="1" t="s">
        <v>411</v>
      </c>
      <c r="I73" s="1">
        <v>5.0999999999999997E-2</v>
      </c>
      <c r="J73" s="1">
        <v>2.1999999999999999E-2</v>
      </c>
      <c r="K73" s="1" t="s">
        <v>411</v>
      </c>
      <c r="L73" s="1">
        <v>5.0999999999999997E-2</v>
      </c>
      <c r="M73" s="1">
        <v>0.11600000000000001</v>
      </c>
      <c r="N73" s="1">
        <v>4.3999999999999997E-2</v>
      </c>
      <c r="O73" s="1">
        <v>4.8000000000000001E-2</v>
      </c>
      <c r="P73" s="1">
        <v>7.2999999999999995E-2</v>
      </c>
      <c r="Q73" s="1" t="s">
        <v>411</v>
      </c>
      <c r="R73" s="1">
        <v>0.10199999999999999</v>
      </c>
      <c r="S73" s="1" t="s">
        <v>411</v>
      </c>
      <c r="T73" s="1" t="s">
        <v>411</v>
      </c>
      <c r="U73" s="1">
        <v>0.06</v>
      </c>
      <c r="V73" s="1">
        <v>1.0999999999999999E-2</v>
      </c>
      <c r="W73" s="1" t="s">
        <v>411</v>
      </c>
      <c r="X73" s="1">
        <v>2.9000000000000001E-2</v>
      </c>
      <c r="Y73" s="1">
        <v>5.7000000000000002E-2</v>
      </c>
      <c r="Z73" s="1" t="s">
        <v>411</v>
      </c>
      <c r="AA73" s="1" t="s">
        <v>411</v>
      </c>
      <c r="AB73" s="1">
        <v>0.04</v>
      </c>
      <c r="AC73" s="1">
        <v>0.109</v>
      </c>
      <c r="AD73" s="1">
        <v>3.5999999999999997E-2</v>
      </c>
      <c r="AE73" s="1">
        <v>7.2999999999999995E-2</v>
      </c>
      <c r="AF73" s="1">
        <v>4.5999999999999999E-2</v>
      </c>
      <c r="AG73" s="1" t="s">
        <v>411</v>
      </c>
      <c r="AH73" s="1">
        <v>8.8999999999999996E-2</v>
      </c>
      <c r="AI73" s="1">
        <v>2.3E-2</v>
      </c>
      <c r="AJ73" s="1">
        <v>0.16</v>
      </c>
      <c r="AK73" s="1">
        <v>1.9E-2</v>
      </c>
      <c r="AL73" s="1">
        <v>6.0000000000000001E-3</v>
      </c>
      <c r="AM73" s="1" t="s">
        <v>411</v>
      </c>
      <c r="AN73" s="1" t="s">
        <v>411</v>
      </c>
      <c r="AO73" s="1" t="s">
        <v>411</v>
      </c>
      <c r="AP73" s="1" t="s">
        <v>411</v>
      </c>
      <c r="AQ73" s="1">
        <v>1.2999999999999999E-2</v>
      </c>
      <c r="AR73" s="1" t="s">
        <v>411</v>
      </c>
      <c r="AS73" s="1">
        <v>2.3E-2</v>
      </c>
      <c r="AT73" s="1">
        <v>3.5000000000000003E-2</v>
      </c>
      <c r="AU73" s="1">
        <v>8.0000000000000002E-3</v>
      </c>
      <c r="AX73" s="1" t="s">
        <v>14</v>
      </c>
      <c r="AY73" s="1">
        <f t="shared" si="31"/>
        <v>5.8888888888888893E-2</v>
      </c>
      <c r="AZ73" s="1">
        <f t="shared" si="32"/>
        <v>4.1458465744002533E-2</v>
      </c>
      <c r="BA73" s="1">
        <f t="shared" si="33"/>
        <v>6.0000000000000001E-3</v>
      </c>
      <c r="BB73" s="1">
        <f t="shared" si="34"/>
        <v>0.216</v>
      </c>
    </row>
    <row r="74" spans="1:54" x14ac:dyDescent="0.35">
      <c r="A74" s="1" t="s">
        <v>15</v>
      </c>
      <c r="B74" s="1">
        <v>4.2000000000000003E-2</v>
      </c>
      <c r="C74" s="1">
        <v>7.0000000000000007E-2</v>
      </c>
      <c r="D74" s="1">
        <v>4.4999999999999998E-2</v>
      </c>
      <c r="E74" s="1">
        <v>4.1000000000000002E-2</v>
      </c>
      <c r="F74" s="1">
        <v>0.45600000000000002</v>
      </c>
      <c r="G74" s="1">
        <v>0.16400000000000001</v>
      </c>
      <c r="H74" s="1">
        <v>0.39400000000000002</v>
      </c>
      <c r="I74" s="1">
        <v>4.4999999999999998E-2</v>
      </c>
      <c r="J74" s="1">
        <v>0.23799999999999999</v>
      </c>
      <c r="K74" s="1">
        <v>5.0000000000000001E-3</v>
      </c>
      <c r="L74" s="1">
        <v>3.3000000000000002E-2</v>
      </c>
      <c r="M74" s="1">
        <v>2.5999999999999999E-2</v>
      </c>
      <c r="N74" s="1">
        <v>7.0000000000000007E-2</v>
      </c>
      <c r="O74" s="1">
        <v>3.3000000000000002E-2</v>
      </c>
      <c r="P74" s="1">
        <v>5.7000000000000002E-2</v>
      </c>
      <c r="Q74" s="1">
        <v>3.5999999999999997E-2</v>
      </c>
      <c r="R74" s="1">
        <v>5.6000000000000001E-2</v>
      </c>
      <c r="S74" s="1">
        <v>0.16200000000000001</v>
      </c>
      <c r="T74" s="1">
        <v>5.2999999999999999E-2</v>
      </c>
      <c r="U74" s="1">
        <v>0.109</v>
      </c>
      <c r="V74" s="1">
        <v>3.6999999999999998E-2</v>
      </c>
      <c r="W74" s="1">
        <v>8.3460000000000001</v>
      </c>
      <c r="X74" s="1">
        <v>6.8000000000000005E-2</v>
      </c>
      <c r="Y74" s="1">
        <v>1.056</v>
      </c>
      <c r="Z74" s="1" t="s">
        <v>411</v>
      </c>
      <c r="AA74" s="1">
        <v>0.39300000000000002</v>
      </c>
      <c r="AB74" s="1">
        <v>2.4E-2</v>
      </c>
      <c r="AC74" s="1">
        <v>4.3999999999999997E-2</v>
      </c>
      <c r="AD74" s="1">
        <v>0.32800000000000001</v>
      </c>
      <c r="AE74" s="1">
        <v>5.8000000000000003E-2</v>
      </c>
      <c r="AF74" s="1">
        <v>4.7E-2</v>
      </c>
      <c r="AG74" s="1">
        <v>7.0000000000000007E-2</v>
      </c>
      <c r="AH74" s="1">
        <v>3.6999999999999998E-2</v>
      </c>
      <c r="AI74" s="1">
        <v>6.6000000000000003E-2</v>
      </c>
      <c r="AJ74" s="1">
        <v>1.2999999999999999E-2</v>
      </c>
      <c r="AK74" s="1">
        <v>8.5999999999999993E-2</v>
      </c>
      <c r="AL74" s="1">
        <v>8.6999999999999994E-2</v>
      </c>
      <c r="AM74" s="1">
        <v>5.2999999999999999E-2</v>
      </c>
      <c r="AN74" s="1">
        <v>9.9000000000000005E-2</v>
      </c>
      <c r="AO74" s="1">
        <v>6.8000000000000005E-2</v>
      </c>
      <c r="AP74" s="1">
        <v>4.5999999999999999E-2</v>
      </c>
      <c r="AQ74" s="1">
        <v>0.11</v>
      </c>
      <c r="AR74" s="1">
        <v>5.3999999999999999E-2</v>
      </c>
      <c r="AS74" s="1">
        <v>0.434</v>
      </c>
      <c r="AT74" s="1">
        <v>3.6999999999999998E-2</v>
      </c>
      <c r="AU74" s="1">
        <v>8.3000000000000004E-2</v>
      </c>
      <c r="AX74" s="1" t="s">
        <v>15</v>
      </c>
      <c r="AY74" s="1">
        <f t="shared" si="31"/>
        <v>0.32170247933884294</v>
      </c>
      <c r="AZ74" s="1">
        <f t="shared" si="32"/>
        <v>1.4521684397515557</v>
      </c>
      <c r="BA74" s="1">
        <f t="shared" si="33"/>
        <v>5.0000000000000001E-3</v>
      </c>
      <c r="BB74" s="1">
        <f t="shared" si="34"/>
        <v>13.653</v>
      </c>
    </row>
    <row r="75" spans="1:54" x14ac:dyDescent="0.35">
      <c r="A75" s="1" t="s">
        <v>29</v>
      </c>
      <c r="B75" s="1">
        <v>31.190999999999999</v>
      </c>
      <c r="C75" s="1">
        <v>31.082000000000001</v>
      </c>
      <c r="D75" s="1">
        <v>31.254000000000001</v>
      </c>
      <c r="E75" s="1">
        <v>31.02</v>
      </c>
      <c r="F75" s="1">
        <v>31.265999999999998</v>
      </c>
      <c r="G75" s="1">
        <v>31.369</v>
      </c>
      <c r="H75" s="1">
        <v>30.95</v>
      </c>
      <c r="I75" s="1">
        <v>31.513000000000002</v>
      </c>
      <c r="J75" s="1">
        <v>31.314</v>
      </c>
      <c r="K75" s="1">
        <v>31.89</v>
      </c>
      <c r="L75" s="1">
        <v>31.818999999999999</v>
      </c>
      <c r="M75" s="1">
        <v>31.573</v>
      </c>
      <c r="N75" s="1">
        <v>31.483000000000001</v>
      </c>
      <c r="O75" s="1">
        <v>31.222999999999999</v>
      </c>
      <c r="P75" s="1">
        <v>31.446999999999999</v>
      </c>
      <c r="Q75" s="1">
        <v>31.431999999999999</v>
      </c>
      <c r="R75" s="1">
        <v>31.055</v>
      </c>
      <c r="S75" s="1">
        <v>31.141999999999999</v>
      </c>
      <c r="T75" s="1">
        <v>31.324999999999999</v>
      </c>
      <c r="U75" s="1">
        <v>30.42</v>
      </c>
      <c r="V75" s="1">
        <v>31.155000000000001</v>
      </c>
      <c r="W75" s="1">
        <v>25.456</v>
      </c>
      <c r="X75" s="1">
        <v>31.067</v>
      </c>
      <c r="Y75" s="1">
        <v>27.847999999999999</v>
      </c>
      <c r="Z75" s="1">
        <v>30.940999999999999</v>
      </c>
      <c r="AA75" s="1">
        <v>30.879000000000001</v>
      </c>
      <c r="AB75" s="1">
        <v>31.236999999999998</v>
      </c>
      <c r="AC75" s="1">
        <v>30.949000000000002</v>
      </c>
      <c r="AD75" s="1">
        <v>30.375</v>
      </c>
      <c r="AE75" s="1">
        <v>31.132000000000001</v>
      </c>
      <c r="AF75" s="1">
        <v>31.204000000000001</v>
      </c>
      <c r="AG75" s="1">
        <v>31.245000000000001</v>
      </c>
      <c r="AH75" s="1">
        <v>31.634</v>
      </c>
      <c r="AI75" s="1">
        <v>31.366</v>
      </c>
      <c r="AJ75" s="1">
        <v>31.027999999999999</v>
      </c>
      <c r="AK75" s="1">
        <v>31.478999999999999</v>
      </c>
      <c r="AL75" s="1">
        <v>31.539000000000001</v>
      </c>
      <c r="AM75" s="1">
        <v>31.247</v>
      </c>
      <c r="AN75" s="1">
        <v>31.436</v>
      </c>
      <c r="AO75" s="1">
        <v>31.187999999999999</v>
      </c>
      <c r="AP75" s="1">
        <v>31.516999999999999</v>
      </c>
      <c r="AQ75" s="1">
        <v>31.216000000000001</v>
      </c>
      <c r="AR75" s="1">
        <v>31.274000000000001</v>
      </c>
      <c r="AS75" s="1">
        <v>31.248000000000001</v>
      </c>
      <c r="AT75" s="1">
        <v>31.420999999999999</v>
      </c>
      <c r="AU75" s="1">
        <v>31.024000000000001</v>
      </c>
      <c r="AX75" s="1" t="s">
        <v>29</v>
      </c>
      <c r="AY75" s="1">
        <f t="shared" si="31"/>
        <v>30.992532786885231</v>
      </c>
      <c r="AZ75" s="1">
        <f t="shared" si="32"/>
        <v>1.2445147959861842</v>
      </c>
      <c r="BA75" s="1">
        <f t="shared" si="33"/>
        <v>20.652999999999999</v>
      </c>
      <c r="BB75" s="1">
        <f t="shared" si="34"/>
        <v>32.094000000000001</v>
      </c>
    </row>
    <row r="76" spans="1:54" x14ac:dyDescent="0.35">
      <c r="A76" s="15" t="s">
        <v>413</v>
      </c>
      <c r="B76" s="15">
        <v>102.29489164419179</v>
      </c>
      <c r="C76" s="15">
        <v>103.59482605872174</v>
      </c>
      <c r="D76" s="15">
        <v>103.56808599576092</v>
      </c>
      <c r="E76" s="15">
        <v>102.69525609865455</v>
      </c>
      <c r="F76" s="15">
        <v>104.43701313398398</v>
      </c>
      <c r="G76" s="15">
        <v>103.84352173022071</v>
      </c>
      <c r="H76" s="15">
        <v>101.61616478690735</v>
      </c>
      <c r="I76" s="15">
        <v>102.89379895969647</v>
      </c>
      <c r="J76" s="15">
        <v>102.95411261543725</v>
      </c>
      <c r="K76" s="15">
        <v>103.60665895794841</v>
      </c>
      <c r="L76" s="15">
        <v>103.2475653005847</v>
      </c>
      <c r="M76" s="15">
        <v>102.28026244524247</v>
      </c>
      <c r="N76" s="15">
        <v>103.40617366452202</v>
      </c>
      <c r="O76" s="15">
        <v>102.90697355156122</v>
      </c>
      <c r="P76" s="15">
        <v>103.20341222114797</v>
      </c>
      <c r="Q76" s="15">
        <v>102.89642472643644</v>
      </c>
      <c r="R76" s="15">
        <v>101.79625433934316</v>
      </c>
      <c r="S76" s="15">
        <v>102.20583889573952</v>
      </c>
      <c r="T76" s="15">
        <v>102.40133826149768</v>
      </c>
      <c r="U76" s="15">
        <v>102.19291872499649</v>
      </c>
      <c r="V76" s="15">
        <v>102.35142535130834</v>
      </c>
      <c r="W76" s="15">
        <v>100.76688180060066</v>
      </c>
      <c r="X76" s="15">
        <v>102.4400300535579</v>
      </c>
      <c r="Y76" s="15">
        <v>102.19493987414351</v>
      </c>
      <c r="Z76" s="15">
        <v>101.11136759960711</v>
      </c>
      <c r="AA76" s="15">
        <v>101.74680211997986</v>
      </c>
      <c r="AB76" s="15">
        <v>101.82927287546022</v>
      </c>
      <c r="AC76" s="15">
        <v>101.14754633025208</v>
      </c>
      <c r="AD76" s="15">
        <v>101.38964215678048</v>
      </c>
      <c r="AE76" s="15">
        <v>102.79738436717926</v>
      </c>
      <c r="AF76" s="15">
        <v>101.77322146549466</v>
      </c>
      <c r="AG76" s="15">
        <v>102.39546413427446</v>
      </c>
      <c r="AH76" s="15">
        <v>103.29762985542789</v>
      </c>
      <c r="AI76" s="15">
        <v>101.82656504839508</v>
      </c>
      <c r="AJ76" s="15">
        <v>101.07682444665696</v>
      </c>
      <c r="AK76" s="15">
        <v>101.88891919405957</v>
      </c>
      <c r="AL76" s="15">
        <v>102.59595665190344</v>
      </c>
      <c r="AM76" s="15">
        <v>101.63370973102525</v>
      </c>
      <c r="AN76" s="15">
        <v>101.65521706327095</v>
      </c>
      <c r="AO76" s="15">
        <v>101.94917273679933</v>
      </c>
      <c r="AP76" s="15">
        <v>102.80206058650404</v>
      </c>
      <c r="AQ76" s="15">
        <v>102.10533483159534</v>
      </c>
      <c r="AR76" s="15">
        <v>101.00541880727295</v>
      </c>
      <c r="AS76" s="15">
        <v>101.85820613572196</v>
      </c>
      <c r="AT76" s="15">
        <v>101.91514522419683</v>
      </c>
      <c r="AU76" s="15">
        <v>100.73260805524171</v>
      </c>
      <c r="AX76" s="1" t="s">
        <v>83</v>
      </c>
      <c r="AY76" s="1">
        <f t="shared" si="31"/>
        <v>101.27800659448872</v>
      </c>
      <c r="AZ76" s="1">
        <f t="shared" si="32"/>
        <v>1.4249774354744837</v>
      </c>
      <c r="BA76" s="1">
        <f t="shared" si="33"/>
        <v>95.674536645387192</v>
      </c>
      <c r="BB76" s="1">
        <f t="shared" si="34"/>
        <v>106.73849120392958</v>
      </c>
    </row>
    <row r="77" spans="1:54" x14ac:dyDescent="0.35">
      <c r="A77" s="1" t="s">
        <v>316</v>
      </c>
    </row>
    <row r="78" spans="1:54" s="11" customFormat="1" x14ac:dyDescent="0.35">
      <c r="A78" s="11" t="s">
        <v>17</v>
      </c>
      <c r="B78" s="11">
        <v>2.993837409918271</v>
      </c>
      <c r="C78" s="11">
        <v>2.9783453620455811</v>
      </c>
      <c r="D78" s="11">
        <v>2.9373850965987072</v>
      </c>
      <c r="E78" s="11">
        <v>2.9717041650295628</v>
      </c>
      <c r="F78" s="11">
        <v>2.9547936130599548</v>
      </c>
      <c r="G78" s="11">
        <v>2.9472189350590474</v>
      </c>
      <c r="H78" s="11">
        <v>2.9201318623419468</v>
      </c>
      <c r="I78" s="11">
        <v>2.9231661314580881</v>
      </c>
      <c r="J78" s="11">
        <v>2.9257641602475837</v>
      </c>
      <c r="K78" s="11">
        <v>2.9407317526614922</v>
      </c>
      <c r="L78" s="11">
        <v>2.9299334124708651</v>
      </c>
      <c r="M78" s="11">
        <v>2.9264470871331429</v>
      </c>
      <c r="N78" s="11">
        <v>2.9376084873899457</v>
      </c>
      <c r="O78" s="11">
        <v>2.9239926707650667</v>
      </c>
      <c r="P78" s="11">
        <v>2.8928195068754188</v>
      </c>
      <c r="Q78" s="11">
        <v>2.9183856272838513</v>
      </c>
      <c r="R78" s="11">
        <v>2.9217846447294931</v>
      </c>
      <c r="S78" s="11">
        <v>2.9333952257583373</v>
      </c>
      <c r="T78" s="11">
        <v>2.9364372105233127</v>
      </c>
      <c r="U78" s="11">
        <v>2.8400878855944423</v>
      </c>
      <c r="V78" s="11">
        <v>2.9319090049690888</v>
      </c>
      <c r="W78" s="11">
        <v>2.9298360765120033</v>
      </c>
      <c r="X78" s="11">
        <v>2.9151336309054958</v>
      </c>
      <c r="Y78" s="11">
        <v>2.6541234277516987</v>
      </c>
      <c r="Z78" s="11">
        <v>2.9436475150454791</v>
      </c>
      <c r="AA78" s="11">
        <v>2.9493417472164123</v>
      </c>
      <c r="AB78" s="11">
        <v>2.9243024341158788</v>
      </c>
      <c r="AC78" s="11">
        <v>2.9045756079367409</v>
      </c>
      <c r="AD78" s="11">
        <v>2.9198607443695965</v>
      </c>
      <c r="AE78" s="11">
        <v>2.8830456482108202</v>
      </c>
      <c r="AF78" s="11">
        <v>2.9401508822920701</v>
      </c>
      <c r="AG78" s="11">
        <v>2.9595206815109973</v>
      </c>
      <c r="AH78" s="11">
        <v>2.9246464548416391</v>
      </c>
      <c r="AI78" s="11">
        <v>2.882637216932475</v>
      </c>
      <c r="AJ78" s="11">
        <v>2.8927039886894916</v>
      </c>
      <c r="AK78" s="11">
        <v>2.8400557462489346</v>
      </c>
      <c r="AL78" s="11">
        <v>2.8157016875646566</v>
      </c>
      <c r="AM78" s="11">
        <v>2.8572478612252863</v>
      </c>
      <c r="AN78" s="11">
        <v>2.8255239198315634</v>
      </c>
      <c r="AO78" s="11">
        <v>2.8580034706874105</v>
      </c>
      <c r="AP78" s="11">
        <v>2.9161852310039436</v>
      </c>
      <c r="AQ78" s="11">
        <v>2.8424237899615914</v>
      </c>
      <c r="AR78" s="11">
        <v>2.8864723458214776</v>
      </c>
      <c r="AS78" s="11">
        <v>2.8378888240845854</v>
      </c>
      <c r="AT78" s="11">
        <v>2.8361111619148573</v>
      </c>
      <c r="AU78" s="11">
        <v>2.8708093486158699</v>
      </c>
      <c r="AX78" s="11" t="s">
        <v>17</v>
      </c>
      <c r="AY78" s="11">
        <f t="shared" ref="AY78:AY86" si="35">AVERAGE(B16:AT16,B47:AF47,B78:AU78)</f>
        <v>2.8822328663808845</v>
      </c>
      <c r="AZ78" s="11">
        <f t="shared" ref="AZ78:AZ86" si="36">STDEV(B16:AT16,B47:AF47,B78:AU78)</f>
        <v>6.5359665077237353E-2</v>
      </c>
      <c r="BA78" s="11">
        <f t="shared" ref="BA78:BA86" si="37">MIN(B16:AT16,B47:AF47,B78:AU78)</f>
        <v>2.5599235008858083</v>
      </c>
      <c r="BB78" s="11">
        <f t="shared" ref="BB78:BB86" si="38">MAX(B16:AT16,B47:AF47,B78:AU78)</f>
        <v>2.993837409918271</v>
      </c>
    </row>
    <row r="79" spans="1:54" s="11" customFormat="1" x14ac:dyDescent="0.35">
      <c r="A79" s="11" t="s">
        <v>18</v>
      </c>
      <c r="B79" s="11">
        <v>4.6694936748177818E-3</v>
      </c>
      <c r="C79" s="11">
        <v>3.3244127007165214E-3</v>
      </c>
      <c r="D79" s="11">
        <v>4.195495510737648E-3</v>
      </c>
      <c r="E79" s="11">
        <v>5.8383888515411908E-3</v>
      </c>
      <c r="F79" s="11">
        <v>2.9278836215543796E-3</v>
      </c>
      <c r="G79" s="11">
        <v>2.3970220692080936E-3</v>
      </c>
      <c r="H79" s="11">
        <v>4.0778505093180279E-3</v>
      </c>
      <c r="I79" s="11">
        <v>3.5988841243776572E-3</v>
      </c>
      <c r="J79" s="11">
        <v>1.3633824308447045E-3</v>
      </c>
      <c r="K79" s="11">
        <v>1.1081851780377664E-3</v>
      </c>
      <c r="L79" s="11">
        <v>4.635195399308129E-3</v>
      </c>
      <c r="M79" s="11">
        <v>6.3028781445608039E-3</v>
      </c>
      <c r="N79" s="11">
        <v>4.3823929252764958E-3</v>
      </c>
      <c r="O79" s="11">
        <v>9.3093023485488929E-4</v>
      </c>
      <c r="P79" s="11">
        <v>4.7098973798444209E-3</v>
      </c>
      <c r="Q79" s="11">
        <v>2.1725428256210494E-3</v>
      </c>
      <c r="R79" s="11">
        <v>2.4475357445686869E-3</v>
      </c>
      <c r="S79" s="11">
        <v>2.4973005218203309E-3</v>
      </c>
      <c r="T79" s="11">
        <v>3.4896735521177079E-3</v>
      </c>
      <c r="U79" s="11">
        <v>1.7590167080534377E-3</v>
      </c>
      <c r="V79" s="11">
        <v>2.2459232100126678E-3</v>
      </c>
      <c r="W79" s="11">
        <v>2.6083314208186683E-3</v>
      </c>
      <c r="X79" s="11">
        <v>4.4285511074266268E-3</v>
      </c>
      <c r="Y79" s="11">
        <v>3.2722999530415027E-3</v>
      </c>
      <c r="Z79" s="11">
        <v>2.3329325793198887E-3</v>
      </c>
      <c r="AA79" s="11">
        <v>1.8767302825232815E-3</v>
      </c>
      <c r="AB79" s="11">
        <v>3.5095197739048161E-3</v>
      </c>
      <c r="AC79" s="11">
        <v>2.9694552767376581E-3</v>
      </c>
      <c r="AD79" s="11">
        <v>2.3907879495754084E-3</v>
      </c>
      <c r="AE79" s="11">
        <v>6.9702690508571495E-3</v>
      </c>
      <c r="AF79" s="11">
        <v>1.8175418069067068E-3</v>
      </c>
      <c r="AG79" s="11">
        <v>4.4820250883114542E-3</v>
      </c>
      <c r="AH79" s="11">
        <v>7.7250367527169619E-3</v>
      </c>
      <c r="AI79" s="11">
        <v>2.6379389122349402E-3</v>
      </c>
      <c r="AJ79" s="11">
        <v>2.8466255254776438E-3</v>
      </c>
      <c r="AK79" s="11">
        <v>1.1753463037931953E-2</v>
      </c>
      <c r="AL79" s="11">
        <v>8.9411287330659079E-3</v>
      </c>
      <c r="AM79" s="11">
        <v>2.268318587280771E-3</v>
      </c>
      <c r="AN79" s="11">
        <v>6.7456230517656604E-3</v>
      </c>
      <c r="AO79" s="11">
        <v>3.5804846185473376E-3</v>
      </c>
      <c r="AP79" s="11">
        <v>4.8477513531258688E-3</v>
      </c>
      <c r="AQ79" s="11">
        <v>7.9720621315954969E-3</v>
      </c>
      <c r="AR79" s="11">
        <v>3.7324511174749411E-3</v>
      </c>
      <c r="AS79" s="11">
        <v>4.8980527201136848E-3</v>
      </c>
      <c r="AT79" s="11">
        <v>6.603002716619219E-3</v>
      </c>
      <c r="AU79" s="11">
        <v>5.33303433255174E-3</v>
      </c>
      <c r="AX79" s="11" t="s">
        <v>18</v>
      </c>
      <c r="AY79" s="11">
        <f t="shared" si="35"/>
        <v>5.1433468076289776E-3</v>
      </c>
      <c r="AZ79" s="11">
        <f t="shared" si="36"/>
        <v>3.0505033344405334E-3</v>
      </c>
      <c r="BA79" s="11">
        <f t="shared" si="37"/>
        <v>9.3093023485488929E-4</v>
      </c>
      <c r="BB79" s="11">
        <f t="shared" si="38"/>
        <v>1.9817266317162387E-2</v>
      </c>
    </row>
    <row r="80" spans="1:54" s="11" customFormat="1" x14ac:dyDescent="0.35">
      <c r="A80" s="11" t="s">
        <v>19</v>
      </c>
      <c r="B80" s="11">
        <v>4.390924961619129E-3</v>
      </c>
      <c r="C80" s="11">
        <v>7.6222508568643899E-3</v>
      </c>
      <c r="D80" s="11">
        <v>6.4786441191472793E-3</v>
      </c>
      <c r="E80" s="11">
        <v>7.203305869596611E-3</v>
      </c>
      <c r="F80" s="11">
        <v>8.6037950350557977E-3</v>
      </c>
      <c r="G80" s="11">
        <v>4.8162874986803356E-3</v>
      </c>
      <c r="H80" s="11">
        <v>4.5228350528596934E-3</v>
      </c>
      <c r="I80" s="11">
        <v>9.7246693456380616E-3</v>
      </c>
      <c r="J80" s="11">
        <v>7.5757317545309556E-3</v>
      </c>
      <c r="K80" s="11">
        <v>8.2979966814181651E-3</v>
      </c>
      <c r="L80" s="11">
        <v>8.7173456473729725E-3</v>
      </c>
      <c r="M80" s="11">
        <v>4.6945476111153843E-3</v>
      </c>
      <c r="N80" s="11">
        <v>1.0640955420069376E-2</v>
      </c>
      <c r="O80" s="11">
        <v>7.2949465374134012E-3</v>
      </c>
      <c r="P80" s="11">
        <v>7.7700320991347938E-3</v>
      </c>
      <c r="Q80" s="11">
        <v>8.5608708913727342E-3</v>
      </c>
      <c r="R80" s="11">
        <v>4.9177835951397216E-3</v>
      </c>
      <c r="S80" s="11">
        <v>6.8492628011816246E-3</v>
      </c>
      <c r="T80" s="11">
        <v>7.715406982809498E-3</v>
      </c>
      <c r="U80" s="11">
        <v>1.2110219592932491E-2</v>
      </c>
      <c r="V80" s="11">
        <v>5.0842947480500694E-3</v>
      </c>
      <c r="W80" s="11">
        <v>8.3658864019033451E-3</v>
      </c>
      <c r="X80" s="11">
        <v>1.0459768278333316E-2</v>
      </c>
      <c r="Y80" s="11">
        <v>0.1222943578963768</v>
      </c>
      <c r="Z80" s="11">
        <v>8.0042465293733971E-3</v>
      </c>
      <c r="AA80" s="11">
        <v>7.8434217379915825E-3</v>
      </c>
      <c r="AB80" s="11">
        <v>9.4290051566219019E-3</v>
      </c>
      <c r="AC80" s="11">
        <v>4.4558074782085431E-3</v>
      </c>
      <c r="AD80" s="11">
        <v>8.2826959879924895E-3</v>
      </c>
      <c r="AE80" s="11">
        <v>9.7536348539196387E-3</v>
      </c>
      <c r="AF80" s="11">
        <v>1.1295858024693919E-2</v>
      </c>
      <c r="AG80" s="11">
        <v>7.9024504084634212E-3</v>
      </c>
      <c r="AH80" s="11">
        <v>6.3924810655757664E-3</v>
      </c>
      <c r="AI80" s="11">
        <v>8.6622973859045767E-3</v>
      </c>
      <c r="AJ80" s="11">
        <v>6.8407211852783908E-3</v>
      </c>
      <c r="AK80" s="11">
        <v>8.4714482872101562E-3</v>
      </c>
      <c r="AL80" s="11">
        <v>7.0554347582721241E-3</v>
      </c>
      <c r="AM80" s="11">
        <v>6.3199915590241972E-3</v>
      </c>
      <c r="AN80" s="11">
        <v>1.0571997273639841E-2</v>
      </c>
      <c r="AO80" s="11">
        <v>6.89128117558658E-3</v>
      </c>
      <c r="AP80" s="11">
        <v>9.1560585387915477E-3</v>
      </c>
      <c r="AQ80" s="11">
        <v>8.2638269345551973E-3</v>
      </c>
      <c r="AR80" s="11">
        <v>4.2632965828247786E-3</v>
      </c>
      <c r="AS80" s="11">
        <v>5.6096876705795089E-3</v>
      </c>
      <c r="AT80" s="11">
        <v>5.9134155739412973E-3</v>
      </c>
      <c r="AU80" s="11">
        <v>1.0149163262206207E-2</v>
      </c>
      <c r="AX80" s="11" t="s">
        <v>19</v>
      </c>
      <c r="AY80" s="11">
        <f t="shared" si="35"/>
        <v>1.3299439332400884E-2</v>
      </c>
      <c r="AZ80" s="11">
        <f t="shared" si="36"/>
        <v>1.797766349601156E-2</v>
      </c>
      <c r="BA80" s="11">
        <f t="shared" si="37"/>
        <v>3.831654329498212E-3</v>
      </c>
      <c r="BB80" s="11">
        <f t="shared" si="38"/>
        <v>0.1222943578963768</v>
      </c>
    </row>
    <row r="81" spans="1:54" s="11" customFormat="1" x14ac:dyDescent="0.35">
      <c r="A81" s="11" t="s">
        <v>20</v>
      </c>
      <c r="B81" s="11">
        <v>0.73633782561349315</v>
      </c>
      <c r="C81" s="11">
        <v>0.78279096282386018</v>
      </c>
      <c r="D81" s="11">
        <v>0.76816421321885464</v>
      </c>
      <c r="E81" s="11">
        <v>0.76336868478321251</v>
      </c>
      <c r="F81" s="11">
        <v>0.7527042069170693</v>
      </c>
      <c r="G81" s="11">
        <v>0.75249147523926785</v>
      </c>
      <c r="H81" s="11">
        <v>0.78411796928852873</v>
      </c>
      <c r="I81" s="11">
        <v>0.80195946520073169</v>
      </c>
      <c r="J81" s="11">
        <v>0.78505608218939693</v>
      </c>
      <c r="K81" s="11">
        <v>0.80832756307585951</v>
      </c>
      <c r="L81" s="11">
        <v>0.77985717414995159</v>
      </c>
      <c r="M81" s="11">
        <v>0.77774481748651392</v>
      </c>
      <c r="N81" s="11">
        <v>0.77490476120233065</v>
      </c>
      <c r="O81" s="11">
        <v>0.89138030421158732</v>
      </c>
      <c r="P81" s="11">
        <v>0.82591384975078985</v>
      </c>
      <c r="Q81" s="11">
        <v>0.83077490854438796</v>
      </c>
      <c r="R81" s="11">
        <v>0.79381779223860471</v>
      </c>
      <c r="S81" s="11">
        <v>0.77270858232607631</v>
      </c>
      <c r="T81" s="11">
        <v>0.8027095483391139</v>
      </c>
      <c r="U81" s="11">
        <v>0.84417295419839145</v>
      </c>
      <c r="V81" s="11">
        <v>0.83589712439018671</v>
      </c>
      <c r="W81" s="11">
        <v>0.63704629830365234</v>
      </c>
      <c r="X81" s="11">
        <v>0.82720053152927464</v>
      </c>
      <c r="Y81" s="11">
        <v>1.0840538947227838</v>
      </c>
      <c r="Z81" s="11">
        <v>0.87431312532909367</v>
      </c>
      <c r="AA81" s="11">
        <v>0.82023170453905081</v>
      </c>
      <c r="AB81" s="11">
        <v>0.86413705309742117</v>
      </c>
      <c r="AC81" s="11">
        <v>0.85243601650180079</v>
      </c>
      <c r="AD81" s="11">
        <v>0.92335017255622642</v>
      </c>
      <c r="AE81" s="11">
        <v>0.90465447920966546</v>
      </c>
      <c r="AF81" s="11">
        <v>0.7919712430811634</v>
      </c>
      <c r="AG81" s="11">
        <v>0.80291619893064603</v>
      </c>
      <c r="AH81" s="11">
        <v>0.83226270342931585</v>
      </c>
      <c r="AI81" s="11">
        <v>0.76883829537295689</v>
      </c>
      <c r="AJ81" s="11">
        <v>0.83620239478187752</v>
      </c>
      <c r="AK81" s="11">
        <v>0.81273452080796404</v>
      </c>
      <c r="AL81" s="11">
        <v>0.81744165733536411</v>
      </c>
      <c r="AM81" s="11">
        <v>0.81859533115681726</v>
      </c>
      <c r="AN81" s="11">
        <v>0.78271936695661293</v>
      </c>
      <c r="AO81" s="11">
        <v>0.84441574520139906</v>
      </c>
      <c r="AP81" s="11">
        <v>0.73654855113054629</v>
      </c>
      <c r="AQ81" s="11">
        <v>0.78040989831504359</v>
      </c>
      <c r="AR81" s="11">
        <v>0.85407425117305125</v>
      </c>
      <c r="AS81" s="11">
        <v>0.76518589252997449</v>
      </c>
      <c r="AT81" s="11">
        <v>0.83193814859860682</v>
      </c>
      <c r="AU81" s="11">
        <v>0.82502713019951346</v>
      </c>
      <c r="AX81" s="11" t="s">
        <v>20</v>
      </c>
      <c r="AY81" s="11">
        <f t="shared" si="35"/>
        <v>0.86447300428588725</v>
      </c>
      <c r="AZ81" s="11">
        <f t="shared" si="36"/>
        <v>0.13426970249057057</v>
      </c>
      <c r="BA81" s="11">
        <f t="shared" si="37"/>
        <v>0.60512647375506212</v>
      </c>
      <c r="BB81" s="11">
        <f t="shared" si="38"/>
        <v>1.4134250217630953</v>
      </c>
    </row>
    <row r="82" spans="1:54" s="11" customFormat="1" x14ac:dyDescent="0.35">
      <c r="A82" s="11" t="s">
        <v>21</v>
      </c>
      <c r="B82" s="11">
        <v>1.2622574422387061</v>
      </c>
      <c r="C82" s="11">
        <v>1.246247236826683</v>
      </c>
      <c r="D82" s="11">
        <v>1.3421959584431065</v>
      </c>
      <c r="E82" s="11">
        <v>1.2743429015849834</v>
      </c>
      <c r="F82" s="11">
        <v>1.3232490046848575</v>
      </c>
      <c r="G82" s="11">
        <v>1.3434603230055409</v>
      </c>
      <c r="H82" s="11">
        <v>1.3629397699560784</v>
      </c>
      <c r="I82" s="11">
        <v>1.3347858342887022</v>
      </c>
      <c r="J82" s="11">
        <v>1.3531131006992148</v>
      </c>
      <c r="K82" s="11">
        <v>1.2996945645636622</v>
      </c>
      <c r="L82" s="11">
        <v>1.3422882644623293</v>
      </c>
      <c r="M82" s="11">
        <v>1.3520607043469646</v>
      </c>
      <c r="N82" s="11">
        <v>1.3304725227471579</v>
      </c>
      <c r="O82" s="11">
        <v>1.2514775472511559</v>
      </c>
      <c r="P82" s="11">
        <v>1.371257309639546</v>
      </c>
      <c r="Q82" s="11">
        <v>1.3195478803452971</v>
      </c>
      <c r="R82" s="11">
        <v>1.3528000632181332</v>
      </c>
      <c r="S82" s="11">
        <v>1.3486571023124263</v>
      </c>
      <c r="T82" s="11">
        <v>1.3097212765272168</v>
      </c>
      <c r="U82" s="11">
        <v>1.4600230216036891</v>
      </c>
      <c r="V82" s="11">
        <v>1.2907087245035598</v>
      </c>
      <c r="W82" s="11">
        <v>1.4896989994287999</v>
      </c>
      <c r="X82" s="11">
        <v>1.3232153361665482</v>
      </c>
      <c r="Y82" s="11">
        <v>1.4788602919713583</v>
      </c>
      <c r="Z82" s="11">
        <v>1.2257217328919339</v>
      </c>
      <c r="AA82" s="11">
        <v>1.2694879187250834</v>
      </c>
      <c r="AB82" s="11">
        <v>1.2708100339663879</v>
      </c>
      <c r="AC82" s="11">
        <v>1.3280180495930338</v>
      </c>
      <c r="AD82" s="11">
        <v>1.2238640668174376</v>
      </c>
      <c r="AE82" s="11">
        <v>1.3055600514130603</v>
      </c>
      <c r="AF82" s="11">
        <v>1.3127960506961855</v>
      </c>
      <c r="AG82" s="11">
        <v>1.2611759374622729</v>
      </c>
      <c r="AH82" s="11">
        <v>1.2966018323163944</v>
      </c>
      <c r="AI82" s="11">
        <v>1.4519490955517185</v>
      </c>
      <c r="AJ82" s="11">
        <v>1.3658556556029033</v>
      </c>
      <c r="AK82" s="11">
        <v>1.4751756123310926</v>
      </c>
      <c r="AL82" s="11">
        <v>1.5262172753109198</v>
      </c>
      <c r="AM82" s="11">
        <v>1.4560523176590223</v>
      </c>
      <c r="AN82" s="11">
        <v>1.5421695500030879</v>
      </c>
      <c r="AO82" s="11">
        <v>1.4255250630111007</v>
      </c>
      <c r="AP82" s="11">
        <v>1.4122294256165233</v>
      </c>
      <c r="AQ82" s="11">
        <v>1.5105345705640261</v>
      </c>
      <c r="AR82" s="11">
        <v>1.3612528583662211</v>
      </c>
      <c r="AS82" s="11">
        <v>1.5436306661900474</v>
      </c>
      <c r="AT82" s="11">
        <v>1.4767201065644997</v>
      </c>
      <c r="AU82" s="11">
        <v>1.4125389406414328</v>
      </c>
      <c r="AX82" s="11" t="s">
        <v>21</v>
      </c>
      <c r="AY82" s="11">
        <f t="shared" si="35"/>
        <v>1.3474751300046859</v>
      </c>
      <c r="AZ82" s="11">
        <f t="shared" si="36"/>
        <v>0.13133548346077589</v>
      </c>
      <c r="BA82" s="11">
        <f t="shared" si="37"/>
        <v>0.94738590636536912</v>
      </c>
      <c r="BB82" s="11">
        <f t="shared" si="38"/>
        <v>2.1580636794369639</v>
      </c>
    </row>
    <row r="83" spans="1:54" s="11" customFormat="1" x14ac:dyDescent="0.35">
      <c r="A83" s="11" t="s">
        <v>22</v>
      </c>
      <c r="B83" s="11">
        <v>0.22282588410683379</v>
      </c>
      <c r="C83" s="11">
        <v>0.24111312366404603</v>
      </c>
      <c r="D83" s="11">
        <v>0.18870852205231614</v>
      </c>
      <c r="E83" s="11">
        <v>0.22195824136818376</v>
      </c>
      <c r="F83" s="11">
        <v>0.18538051228268304</v>
      </c>
      <c r="G83" s="11">
        <v>0.17898213011198161</v>
      </c>
      <c r="H83" s="11">
        <v>0.10880573737578181</v>
      </c>
      <c r="I83" s="11">
        <v>0.13175904255516713</v>
      </c>
      <c r="J83" s="11">
        <v>0.13151022173638438</v>
      </c>
      <c r="K83" s="11">
        <v>0.14397991416282152</v>
      </c>
      <c r="L83" s="11">
        <v>0.12522011252616694</v>
      </c>
      <c r="M83" s="11">
        <v>0.11419991366608628</v>
      </c>
      <c r="N83" s="11">
        <v>0.16173000885446043</v>
      </c>
      <c r="O83" s="11">
        <v>0.15669265757271988</v>
      </c>
      <c r="P83" s="11">
        <v>0.10882712909341929</v>
      </c>
      <c r="Q83" s="11">
        <v>0.13635604939508728</v>
      </c>
      <c r="R83" s="11">
        <v>0.13333037958327298</v>
      </c>
      <c r="S83" s="11">
        <v>0.14575041936367006</v>
      </c>
      <c r="T83" s="11">
        <v>0.15222743412707929</v>
      </c>
      <c r="U83" s="11">
        <v>0.10127511291892244</v>
      </c>
      <c r="V83" s="11">
        <v>0.15958859425007277</v>
      </c>
      <c r="W83" s="11">
        <v>0</v>
      </c>
      <c r="X83" s="11">
        <v>0.14828756140318711</v>
      </c>
      <c r="Y83" s="11">
        <v>2.4838293344037421E-2</v>
      </c>
      <c r="Z83" s="11">
        <v>0.15919862027767562</v>
      </c>
      <c r="AA83" s="11">
        <v>0.15027653104753802</v>
      </c>
      <c r="AB83" s="11">
        <v>0.13289527029465908</v>
      </c>
      <c r="AC83" s="11">
        <v>0.10839733478424018</v>
      </c>
      <c r="AD83" s="11">
        <v>0.15602337067494898</v>
      </c>
      <c r="AE83" s="11">
        <v>0.11732150750370152</v>
      </c>
      <c r="AF83" s="11">
        <v>0.14654517628597619</v>
      </c>
      <c r="AG83" s="11">
        <v>0.18421965436130261</v>
      </c>
      <c r="AH83" s="11">
        <v>0.13628210901582838</v>
      </c>
      <c r="AI83" s="11">
        <v>6.8630357221436844E-2</v>
      </c>
      <c r="AJ83" s="11">
        <v>8.6061114184850407E-2</v>
      </c>
      <c r="AK83" s="11">
        <v>2.0833144547309557E-2</v>
      </c>
      <c r="AL83" s="11">
        <v>3.8584605077374157E-3</v>
      </c>
      <c r="AM83" s="11">
        <v>4.7806221406936356E-2</v>
      </c>
      <c r="AN83" s="11">
        <v>-3.6984917209959001E-3</v>
      </c>
      <c r="AO83" s="11">
        <v>6.1913564738142357E-2</v>
      </c>
      <c r="AP83" s="11">
        <v>0.12457326487122788</v>
      </c>
      <c r="AQ83" s="11">
        <v>4.4009053789234143E-2</v>
      </c>
      <c r="AR83" s="11">
        <v>6.4644477044088378E-2</v>
      </c>
      <c r="AS83" s="11">
        <v>0</v>
      </c>
      <c r="AT83" s="11">
        <v>2.0423699146468355E-2</v>
      </c>
      <c r="AU83" s="11">
        <v>5.8851915930403287E-2</v>
      </c>
      <c r="AX83" s="11" t="s">
        <v>22</v>
      </c>
      <c r="AY83" s="11">
        <f t="shared" si="35"/>
        <v>6.0810791940125439E-2</v>
      </c>
      <c r="AZ83" s="11">
        <f t="shared" si="36"/>
        <v>7.0492865158141849E-2</v>
      </c>
      <c r="BA83" s="11">
        <f t="shared" si="37"/>
        <v>-3.6984917209959001E-3</v>
      </c>
      <c r="BB83" s="11">
        <f t="shared" si="38"/>
        <v>0.24111312366404603</v>
      </c>
    </row>
    <row r="84" spans="1:54" s="11" customFormat="1" x14ac:dyDescent="0.35">
      <c r="A84" s="11" t="s">
        <v>23</v>
      </c>
      <c r="B84" s="11">
        <v>3.7166305098961703E-3</v>
      </c>
      <c r="C84" s="11">
        <v>5.7552508204773882E-3</v>
      </c>
      <c r="D84" s="11">
        <v>0</v>
      </c>
      <c r="E84" s="11">
        <v>5.5265899695185281E-3</v>
      </c>
      <c r="F84" s="11">
        <v>0</v>
      </c>
      <c r="G84" s="11">
        <v>3.7382313509553549E-3</v>
      </c>
      <c r="H84" s="11">
        <v>0</v>
      </c>
      <c r="I84" s="11">
        <v>3.5643064474423199E-3</v>
      </c>
      <c r="J84" s="11">
        <v>1.5356161935111082E-3</v>
      </c>
      <c r="K84" s="11">
        <v>0</v>
      </c>
      <c r="L84" s="11">
        <v>3.5501111418766891E-3</v>
      </c>
      <c r="M84" s="11">
        <v>8.1534331796166617E-3</v>
      </c>
      <c r="N84" s="11">
        <v>3.0589376973309168E-3</v>
      </c>
      <c r="O84" s="11">
        <v>3.3553057720694056E-3</v>
      </c>
      <c r="P84" s="11">
        <v>5.0954870551559841E-3</v>
      </c>
      <c r="Q84" s="11">
        <v>0</v>
      </c>
      <c r="R84" s="11">
        <v>7.2099059216424151E-3</v>
      </c>
      <c r="S84" s="11">
        <v>0</v>
      </c>
      <c r="T84" s="11">
        <v>0</v>
      </c>
      <c r="U84" s="11">
        <v>4.2454934356635976E-3</v>
      </c>
      <c r="V84" s="11">
        <v>7.7294764393745648E-4</v>
      </c>
      <c r="W84" s="11">
        <v>0</v>
      </c>
      <c r="X84" s="11">
        <v>2.0373530801308568E-3</v>
      </c>
      <c r="Y84" s="11">
        <v>4.040076681591019E-3</v>
      </c>
      <c r="Z84" s="11">
        <v>0</v>
      </c>
      <c r="AA84" s="11">
        <v>0</v>
      </c>
      <c r="AB84" s="11">
        <v>2.8234795599587619E-3</v>
      </c>
      <c r="AC84" s="11">
        <v>7.7565825481147148E-3</v>
      </c>
      <c r="AD84" s="11">
        <v>2.5510851361902342E-3</v>
      </c>
      <c r="AE84" s="11">
        <v>5.1170465712129937E-3</v>
      </c>
      <c r="AF84" s="11">
        <v>3.2472014562024078E-3</v>
      </c>
      <c r="AG84" s="11">
        <v>0</v>
      </c>
      <c r="AH84" s="11">
        <v>6.1950603003008741E-3</v>
      </c>
      <c r="AI84" s="11">
        <v>1.627077613803616E-3</v>
      </c>
      <c r="AJ84" s="11">
        <v>1.1399946107602638E-2</v>
      </c>
      <c r="AK84" s="11">
        <v>1.3450636320567005E-3</v>
      </c>
      <c r="AL84" s="11">
        <v>4.2254459501729478E-4</v>
      </c>
      <c r="AM84" s="11">
        <v>0</v>
      </c>
      <c r="AN84" s="11">
        <v>0</v>
      </c>
      <c r="AO84" s="11">
        <v>0</v>
      </c>
      <c r="AP84" s="11">
        <v>0</v>
      </c>
      <c r="AQ84" s="11">
        <v>9.1912651786196027E-4</v>
      </c>
      <c r="AR84" s="11">
        <v>0</v>
      </c>
      <c r="AS84" s="11">
        <v>1.6267532336921838E-3</v>
      </c>
      <c r="AT84" s="11">
        <v>2.4790495726025844E-3</v>
      </c>
      <c r="AU84" s="11">
        <v>5.7207118164638636E-4</v>
      </c>
      <c r="AX84" s="11" t="s">
        <v>23</v>
      </c>
      <c r="AY84" s="11">
        <f t="shared" si="35"/>
        <v>2.4835830171292895E-3</v>
      </c>
      <c r="AZ84" s="11">
        <f t="shared" si="36"/>
        <v>3.0437193373816329E-3</v>
      </c>
      <c r="BA84" s="11">
        <f t="shared" si="37"/>
        <v>0</v>
      </c>
      <c r="BB84" s="11">
        <f t="shared" si="38"/>
        <v>1.5398508493226534E-2</v>
      </c>
    </row>
    <row r="85" spans="1:54" s="11" customFormat="1" x14ac:dyDescent="0.35">
      <c r="A85" s="11" t="s">
        <v>24</v>
      </c>
      <c r="B85" s="11">
        <v>5.1837686973704444E-3</v>
      </c>
      <c r="C85" s="11">
        <v>8.5429331787139889E-3</v>
      </c>
      <c r="D85" s="11">
        <v>5.5039522586424776E-3</v>
      </c>
      <c r="E85" s="11">
        <v>5.0482030656365407E-3</v>
      </c>
      <c r="F85" s="11">
        <v>5.5139803224153336E-2</v>
      </c>
      <c r="G85" s="11">
        <v>1.9982005306369777E-2</v>
      </c>
      <c r="H85" s="11">
        <v>4.9000663693872813E-2</v>
      </c>
      <c r="I85" s="11">
        <v>5.5352874664566214E-3</v>
      </c>
      <c r="J85" s="11">
        <v>2.9238814890734714E-2</v>
      </c>
      <c r="K85" s="11">
        <v>6.1023573041793543E-4</v>
      </c>
      <c r="L85" s="11">
        <v>4.0430444833543175E-3</v>
      </c>
      <c r="M85" s="11">
        <v>3.2164638997507441E-3</v>
      </c>
      <c r="N85" s="11">
        <v>8.5652255036586088E-3</v>
      </c>
      <c r="O85" s="11">
        <v>4.0600147633254044E-3</v>
      </c>
      <c r="P85" s="11">
        <v>7.0026191080759187E-3</v>
      </c>
      <c r="Q85" s="11">
        <v>4.429866097403274E-3</v>
      </c>
      <c r="R85" s="11">
        <v>6.9669109494033083E-3</v>
      </c>
      <c r="S85" s="11">
        <v>2.0049965400251928E-2</v>
      </c>
      <c r="T85" s="11">
        <v>6.5472728641799037E-3</v>
      </c>
      <c r="U85" s="11">
        <v>1.3574574570308152E-2</v>
      </c>
      <c r="V85" s="11">
        <v>4.5759568756553763E-3</v>
      </c>
      <c r="W85" s="11">
        <v>1.0035996339297175</v>
      </c>
      <c r="X85" s="11">
        <v>8.4081416851212922E-3</v>
      </c>
      <c r="Y85" s="11">
        <v>0.13173509138695128</v>
      </c>
      <c r="Z85" s="11">
        <v>7.2496368761942606E-3</v>
      </c>
      <c r="AA85" s="11">
        <v>4.8737242514818542E-2</v>
      </c>
      <c r="AB85" s="11">
        <v>2.9816640208506066E-3</v>
      </c>
      <c r="AC85" s="11">
        <v>5.5108603229742396E-3</v>
      </c>
      <c r="AD85" s="11">
        <v>4.0909022430080572E-2</v>
      </c>
      <c r="AE85" s="11">
        <v>7.1556206608681724E-3</v>
      </c>
      <c r="AF85" s="11">
        <v>5.8394516335162228E-3</v>
      </c>
      <c r="AG85" s="11">
        <v>8.6382868829383893E-3</v>
      </c>
      <c r="AH85" s="11">
        <v>4.5329409514445734E-3</v>
      </c>
      <c r="AI85" s="11">
        <v>8.2176412116991369E-3</v>
      </c>
      <c r="AJ85" s="11">
        <v>1.6302303503424665E-3</v>
      </c>
      <c r="AK85" s="11">
        <v>1.0715451797046416E-2</v>
      </c>
      <c r="AL85" s="11">
        <v>1.0783589802637125E-2</v>
      </c>
      <c r="AM85" s="11">
        <v>6.6201101675249464E-3</v>
      </c>
      <c r="AN85" s="11">
        <v>1.2372608821112688E-2</v>
      </c>
      <c r="AO85" s="11">
        <v>8.4676649564996865E-3</v>
      </c>
      <c r="AP85" s="11">
        <v>5.6674978183345638E-3</v>
      </c>
      <c r="AQ85" s="11">
        <v>1.3688234457508957E-2</v>
      </c>
      <c r="AR85" s="11">
        <v>6.7721048451054285E-3</v>
      </c>
      <c r="AS85" s="11">
        <v>5.4026443396660878E-2</v>
      </c>
      <c r="AT85" s="11">
        <v>4.6125564827427037E-3</v>
      </c>
      <c r="AU85" s="11">
        <v>1.0446263639939302E-2</v>
      </c>
      <c r="AX85" s="11" t="s">
        <v>24</v>
      </c>
      <c r="AY85" s="11">
        <f t="shared" si="35"/>
        <v>4.0072940842933266E-2</v>
      </c>
      <c r="AZ85" s="11">
        <f t="shared" si="36"/>
        <v>0.18363178282113315</v>
      </c>
      <c r="BA85" s="11">
        <f t="shared" si="37"/>
        <v>6.1023573041793543E-4</v>
      </c>
      <c r="BB85" s="11">
        <f t="shared" si="38"/>
        <v>1.7667965122999361</v>
      </c>
    </row>
    <row r="86" spans="1:54" s="11" customFormat="1" x14ac:dyDescent="0.35">
      <c r="A86" s="11" t="s">
        <v>35</v>
      </c>
      <c r="B86" s="11">
        <v>2.7667806202789937</v>
      </c>
      <c r="C86" s="11">
        <v>2.7262584670830572</v>
      </c>
      <c r="D86" s="11">
        <v>2.747368117798489</v>
      </c>
      <c r="E86" s="11">
        <v>2.7450095194777648</v>
      </c>
      <c r="F86" s="11">
        <v>2.7172011811746719</v>
      </c>
      <c r="G86" s="11">
        <v>2.7469135903589486</v>
      </c>
      <c r="H86" s="11">
        <v>2.7664033117816138</v>
      </c>
      <c r="I86" s="11">
        <v>2.7859063791133956</v>
      </c>
      <c r="J86" s="11">
        <v>2.7648428898577988</v>
      </c>
      <c r="K86" s="11">
        <v>2.7972497879462912</v>
      </c>
      <c r="L86" s="11">
        <v>2.8017553397187744</v>
      </c>
      <c r="M86" s="11">
        <v>2.8071801545322477</v>
      </c>
      <c r="N86" s="11">
        <v>2.7686367082597694</v>
      </c>
      <c r="O86" s="11">
        <v>2.7608156228918066</v>
      </c>
      <c r="P86" s="11">
        <v>2.7766041689986167</v>
      </c>
      <c r="Q86" s="11">
        <v>2.7797722546169785</v>
      </c>
      <c r="R86" s="11">
        <v>2.7767249840197414</v>
      </c>
      <c r="S86" s="11">
        <v>2.7700921415162365</v>
      </c>
      <c r="T86" s="11">
        <v>2.7811521770841692</v>
      </c>
      <c r="U86" s="11">
        <v>2.7227517213775956</v>
      </c>
      <c r="V86" s="11">
        <v>2.7692174294094372</v>
      </c>
      <c r="W86" s="11">
        <v>2.1999934006287214</v>
      </c>
      <c r="X86" s="11">
        <v>2.7608291258444817</v>
      </c>
      <c r="Y86" s="11">
        <v>2.4967822662921608</v>
      </c>
      <c r="Z86" s="11">
        <v>2.7795321904709316</v>
      </c>
      <c r="AA86" s="11">
        <v>2.7522047039365831</v>
      </c>
      <c r="AB86" s="11">
        <v>2.7891115400143174</v>
      </c>
      <c r="AC86" s="11">
        <v>2.7858802855581497</v>
      </c>
      <c r="AD86" s="11">
        <v>2.7227680540779517</v>
      </c>
      <c r="AE86" s="11">
        <v>2.7604217425258941</v>
      </c>
      <c r="AF86" s="11">
        <v>2.7863365947232865</v>
      </c>
      <c r="AG86" s="11">
        <v>2.7711447653550687</v>
      </c>
      <c r="AH86" s="11">
        <v>2.7853613813267848</v>
      </c>
      <c r="AI86" s="11">
        <v>2.806800079797771</v>
      </c>
      <c r="AJ86" s="11">
        <v>2.7964593235721766</v>
      </c>
      <c r="AK86" s="11">
        <v>2.8189155493104536</v>
      </c>
      <c r="AL86" s="11">
        <v>2.8095782213923286</v>
      </c>
      <c r="AM86" s="11">
        <v>2.805089848238107</v>
      </c>
      <c r="AN86" s="11">
        <v>2.8235954257832141</v>
      </c>
      <c r="AO86" s="11">
        <v>2.791202725611313</v>
      </c>
      <c r="AP86" s="11">
        <v>2.7907922196675075</v>
      </c>
      <c r="AQ86" s="11">
        <v>2.7917794373285827</v>
      </c>
      <c r="AR86" s="11">
        <v>2.8187882150497559</v>
      </c>
      <c r="AS86" s="11">
        <v>2.7956833300110069</v>
      </c>
      <c r="AT86" s="11">
        <v>2.8151988594296622</v>
      </c>
      <c r="AU86" s="11">
        <v>2.8062721321964386</v>
      </c>
      <c r="AX86" s="11" t="s">
        <v>35</v>
      </c>
      <c r="AY86" s="11">
        <f t="shared" si="35"/>
        <v>2.7773864171854918</v>
      </c>
      <c r="AZ86" s="11">
        <f t="shared" si="36"/>
        <v>0.1105030374304687</v>
      </c>
      <c r="BA86" s="11">
        <f t="shared" si="37"/>
        <v>1.9208377841633308</v>
      </c>
      <c r="BB86" s="11">
        <f t="shared" si="38"/>
        <v>2.8934952443393529</v>
      </c>
    </row>
    <row r="87" spans="1:54" s="11" customFormat="1" x14ac:dyDescent="0.35">
      <c r="A87" s="17" t="s">
        <v>412</v>
      </c>
      <c r="B87" s="17">
        <f>SUM(B78:B86)</f>
        <v>8.0000000000000018</v>
      </c>
      <c r="C87" s="17">
        <f t="shared" ref="C87:AU87" si="39">SUM(C78:C86)</f>
        <v>7.9999999999999991</v>
      </c>
      <c r="D87" s="17">
        <f t="shared" si="39"/>
        <v>8</v>
      </c>
      <c r="E87" s="17">
        <f t="shared" si="39"/>
        <v>8</v>
      </c>
      <c r="F87" s="17">
        <f t="shared" si="39"/>
        <v>8</v>
      </c>
      <c r="G87" s="17">
        <f t="shared" si="39"/>
        <v>8</v>
      </c>
      <c r="H87" s="17">
        <f t="shared" si="39"/>
        <v>8</v>
      </c>
      <c r="I87" s="17">
        <f t="shared" si="39"/>
        <v>7.9999999999999991</v>
      </c>
      <c r="J87" s="17">
        <f t="shared" si="39"/>
        <v>8</v>
      </c>
      <c r="K87" s="17">
        <f t="shared" si="39"/>
        <v>8</v>
      </c>
      <c r="L87" s="17">
        <f t="shared" si="39"/>
        <v>8</v>
      </c>
      <c r="M87" s="17">
        <f t="shared" si="39"/>
        <v>7.9999999999999982</v>
      </c>
      <c r="N87" s="17">
        <f t="shared" si="39"/>
        <v>7.9999999999999982</v>
      </c>
      <c r="O87" s="17">
        <f t="shared" si="39"/>
        <v>7.9999999999999991</v>
      </c>
      <c r="P87" s="17">
        <f t="shared" si="39"/>
        <v>8.0000000000000018</v>
      </c>
      <c r="Q87" s="17">
        <f t="shared" si="39"/>
        <v>8</v>
      </c>
      <c r="R87" s="17">
        <f t="shared" si="39"/>
        <v>8</v>
      </c>
      <c r="S87" s="17">
        <f t="shared" si="39"/>
        <v>8</v>
      </c>
      <c r="T87" s="17">
        <f t="shared" si="39"/>
        <v>7.9999999999999982</v>
      </c>
      <c r="U87" s="17">
        <f t="shared" si="39"/>
        <v>7.9999999999999991</v>
      </c>
      <c r="V87" s="17">
        <f t="shared" si="39"/>
        <v>8</v>
      </c>
      <c r="W87" s="17">
        <f t="shared" si="39"/>
        <v>8.2711486266256173</v>
      </c>
      <c r="X87" s="17">
        <f t="shared" si="39"/>
        <v>8</v>
      </c>
      <c r="Y87" s="17">
        <f t="shared" si="39"/>
        <v>7.9999999999999982</v>
      </c>
      <c r="Z87" s="17">
        <f t="shared" si="39"/>
        <v>8.0000000000000018</v>
      </c>
      <c r="AA87" s="17">
        <f t="shared" si="39"/>
        <v>8.0000000000000018</v>
      </c>
      <c r="AB87" s="17">
        <f t="shared" si="39"/>
        <v>8.0000000000000018</v>
      </c>
      <c r="AC87" s="17">
        <f t="shared" si="39"/>
        <v>8</v>
      </c>
      <c r="AD87" s="17">
        <f t="shared" si="39"/>
        <v>8</v>
      </c>
      <c r="AE87" s="17">
        <f t="shared" si="39"/>
        <v>8</v>
      </c>
      <c r="AF87" s="17">
        <f t="shared" si="39"/>
        <v>8.0000000000000018</v>
      </c>
      <c r="AG87" s="17">
        <f t="shared" si="39"/>
        <v>8</v>
      </c>
      <c r="AH87" s="17">
        <f t="shared" si="39"/>
        <v>8.0000000000000018</v>
      </c>
      <c r="AI87" s="17">
        <f t="shared" si="39"/>
        <v>8</v>
      </c>
      <c r="AJ87" s="17">
        <f t="shared" si="39"/>
        <v>8</v>
      </c>
      <c r="AK87" s="17">
        <f t="shared" si="39"/>
        <v>8</v>
      </c>
      <c r="AL87" s="17">
        <f t="shared" si="39"/>
        <v>7.9999999999999991</v>
      </c>
      <c r="AM87" s="17">
        <f t="shared" si="39"/>
        <v>7.9999999999999991</v>
      </c>
      <c r="AN87" s="17">
        <f t="shared" si="39"/>
        <v>8</v>
      </c>
      <c r="AO87" s="17">
        <f t="shared" si="39"/>
        <v>8</v>
      </c>
      <c r="AP87" s="17">
        <f t="shared" si="39"/>
        <v>8</v>
      </c>
      <c r="AQ87" s="17">
        <f t="shared" si="39"/>
        <v>8</v>
      </c>
      <c r="AR87" s="17">
        <f t="shared" si="39"/>
        <v>8</v>
      </c>
      <c r="AS87" s="17">
        <f t="shared" si="39"/>
        <v>8.0085496498366613</v>
      </c>
      <c r="AT87" s="17">
        <f t="shared" si="39"/>
        <v>7.9999999999999991</v>
      </c>
      <c r="AU87" s="17">
        <f t="shared" si="39"/>
        <v>8</v>
      </c>
    </row>
    <row r="88" spans="1:54" s="11" customFormat="1" x14ac:dyDescent="0.35">
      <c r="A88" s="11" t="s">
        <v>259</v>
      </c>
      <c r="B88" s="11">
        <f>100*(B83/(B83+B84+B86+B85))</f>
        <v>7.4312279834948116</v>
      </c>
      <c r="C88" s="11">
        <f t="shared" ref="C88:AU88" si="40">100*(C83/(C83+C84+C86+C85))</f>
        <v>8.0865133257274255</v>
      </c>
      <c r="D88" s="11">
        <f t="shared" si="40"/>
        <v>6.4152082917092779</v>
      </c>
      <c r="E88" s="11">
        <f t="shared" si="40"/>
        <v>7.4544103854660397</v>
      </c>
      <c r="F88" s="11">
        <f t="shared" si="40"/>
        <v>6.26767978292329</v>
      </c>
      <c r="G88" s="11">
        <f t="shared" si="40"/>
        <v>6.0679808054143605</v>
      </c>
      <c r="H88" s="11">
        <f t="shared" si="40"/>
        <v>3.7208595846462091</v>
      </c>
      <c r="I88" s="11">
        <f t="shared" si="40"/>
        <v>4.5018661168103886</v>
      </c>
      <c r="J88" s="11">
        <f t="shared" si="40"/>
        <v>4.4928080453934616</v>
      </c>
      <c r="K88" s="11">
        <f t="shared" si="40"/>
        <v>4.8942130505087746</v>
      </c>
      <c r="L88" s="11">
        <f t="shared" si="40"/>
        <v>4.2670705394428721</v>
      </c>
      <c r="M88" s="11">
        <f t="shared" si="40"/>
        <v>3.8939532867839528</v>
      </c>
      <c r="N88" s="11">
        <f t="shared" si="40"/>
        <v>5.4972981030155976</v>
      </c>
      <c r="O88" s="11">
        <f t="shared" si="40"/>
        <v>5.3571538593060195</v>
      </c>
      <c r="P88" s="11">
        <f t="shared" si="40"/>
        <v>3.7558593515426426</v>
      </c>
      <c r="Q88" s="11">
        <f t="shared" si="40"/>
        <v>4.6688352517894325</v>
      </c>
      <c r="R88" s="11">
        <f t="shared" si="40"/>
        <v>4.5595004553180933</v>
      </c>
      <c r="S88" s="11">
        <f t="shared" si="40"/>
        <v>4.9644330662314502</v>
      </c>
      <c r="T88" s="11">
        <f t="shared" si="40"/>
        <v>5.177932653755537</v>
      </c>
      <c r="U88" s="11">
        <f t="shared" si="40"/>
        <v>3.5637075606313782</v>
      </c>
      <c r="V88" s="11">
        <f t="shared" si="40"/>
        <v>5.4389968545086784</v>
      </c>
      <c r="W88" s="11">
        <f t="shared" si="40"/>
        <v>0</v>
      </c>
      <c r="X88" s="11">
        <f t="shared" si="40"/>
        <v>5.0791026927519933</v>
      </c>
      <c r="Y88" s="11">
        <f t="shared" si="40"/>
        <v>0.93468553008816935</v>
      </c>
      <c r="Z88" s="11">
        <f t="shared" si="40"/>
        <v>5.403926574123382</v>
      </c>
      <c r="AA88" s="11">
        <f t="shared" si="40"/>
        <v>5.0920164736462494</v>
      </c>
      <c r="AB88" s="11">
        <f t="shared" si="40"/>
        <v>4.5390644067184436</v>
      </c>
      <c r="AC88" s="11">
        <f t="shared" si="40"/>
        <v>3.7281394588064343</v>
      </c>
      <c r="AD88" s="11">
        <f t="shared" si="40"/>
        <v>5.339149246715424</v>
      </c>
      <c r="AE88" s="11">
        <f t="shared" si="40"/>
        <v>4.0595453749218438</v>
      </c>
      <c r="AF88" s="11">
        <f t="shared" si="40"/>
        <v>4.9811947363390781</v>
      </c>
      <c r="AG88" s="11">
        <f t="shared" si="40"/>
        <v>6.2152323259064568</v>
      </c>
      <c r="AH88" s="11">
        <f t="shared" si="40"/>
        <v>4.6475049087907516</v>
      </c>
      <c r="AI88" s="11">
        <f t="shared" si="40"/>
        <v>2.3786416724384889</v>
      </c>
      <c r="AJ88" s="11">
        <f t="shared" si="40"/>
        <v>2.9721847638357684</v>
      </c>
      <c r="AK88" s="11">
        <f t="shared" si="40"/>
        <v>0.73052378397077855</v>
      </c>
      <c r="AL88" s="11">
        <f t="shared" si="40"/>
        <v>0.13659994408761131</v>
      </c>
      <c r="AM88" s="11">
        <f t="shared" si="40"/>
        <v>1.6718290228408463</v>
      </c>
      <c r="AN88" s="11">
        <f t="shared" si="40"/>
        <v>-0.13058403040378461</v>
      </c>
      <c r="AO88" s="11">
        <f t="shared" si="40"/>
        <v>2.1636116816821707</v>
      </c>
      <c r="AP88" s="11">
        <f t="shared" si="40"/>
        <v>4.2646990165344167</v>
      </c>
      <c r="AQ88" s="11">
        <f t="shared" si="40"/>
        <v>1.54396287648665</v>
      </c>
      <c r="AR88" s="11">
        <f t="shared" si="40"/>
        <v>2.2366746160187025</v>
      </c>
      <c r="AS88" s="11">
        <f t="shared" si="40"/>
        <v>0</v>
      </c>
      <c r="AT88" s="11">
        <f t="shared" si="40"/>
        <v>0.71845771201959885</v>
      </c>
      <c r="AU88" s="11">
        <f t="shared" si="40"/>
        <v>2.0462101000045854</v>
      </c>
      <c r="AX88" s="11" t="s">
        <v>259</v>
      </c>
      <c r="AY88" s="11">
        <f t="shared" ref="AY88:AY94" si="41">AVERAGE(B26:AT26,B57:AF57,B88:AU88)</f>
        <v>2.0763304296075225</v>
      </c>
      <c r="AZ88" s="11">
        <f t="shared" ref="AZ88:AZ94" si="42">STDEV(B26:AT26,B57:AF57,B88:AU88)</f>
        <v>2.3924109744560238</v>
      </c>
      <c r="BA88" s="11">
        <f t="shared" ref="BA88:BA94" si="43">MIN(B26:AT26,B57:AF57,B88:AU88)</f>
        <v>-0.13058403040378461</v>
      </c>
      <c r="BB88" s="11">
        <f t="shared" ref="BB88:BB94" si="44">MAX(B26:AT26,B57:AF57,B88:AU88)</f>
        <v>8.0865133257274255</v>
      </c>
    </row>
    <row r="89" spans="1:54" s="11" customFormat="1" x14ac:dyDescent="0.35">
      <c r="A89" s="11" t="s">
        <v>260</v>
      </c>
      <c r="B89" s="11">
        <f>100*(B85/(B83+B84+B85+B86))</f>
        <v>0.17287833125075561</v>
      </c>
      <c r="C89" s="11">
        <f t="shared" ref="C89:AU89" si="45">100*(C85/(C83+C84+C85+C86))</f>
        <v>0.28651506786799996</v>
      </c>
      <c r="D89" s="11">
        <f t="shared" si="45"/>
        <v>0.18710866781642443</v>
      </c>
      <c r="E89" s="11">
        <f t="shared" si="45"/>
        <v>0.16954260012359576</v>
      </c>
      <c r="F89" s="11">
        <f t="shared" si="45"/>
        <v>1.8642662362233515</v>
      </c>
      <c r="G89" s="11">
        <f t="shared" si="45"/>
        <v>0.67744430450614479</v>
      </c>
      <c r="H89" s="11">
        <f t="shared" si="45"/>
        <v>1.6756891093865638</v>
      </c>
      <c r="I89" s="11">
        <f t="shared" si="45"/>
        <v>0.18912647366584134</v>
      </c>
      <c r="J89" s="11">
        <f t="shared" si="45"/>
        <v>0.99889104469906786</v>
      </c>
      <c r="K89" s="11">
        <f t="shared" si="45"/>
        <v>2.0743335576105096E-2</v>
      </c>
      <c r="L89" s="11">
        <f t="shared" si="45"/>
        <v>0.13777304345556418</v>
      </c>
      <c r="M89" s="11">
        <f t="shared" si="45"/>
        <v>0.10967398986726022</v>
      </c>
      <c r="N89" s="11">
        <f t="shared" si="45"/>
        <v>0.291137051476546</v>
      </c>
      <c r="O89" s="11">
        <f t="shared" si="45"/>
        <v>0.13880754909076731</v>
      </c>
      <c r="P89" s="11">
        <f t="shared" si="45"/>
        <v>0.24167551493323858</v>
      </c>
      <c r="Q89" s="11">
        <f t="shared" si="45"/>
        <v>0.15167874903985334</v>
      </c>
      <c r="R89" s="11">
        <f t="shared" si="45"/>
        <v>0.23824753027216436</v>
      </c>
      <c r="S89" s="11">
        <f t="shared" si="45"/>
        <v>0.68292572772259086</v>
      </c>
      <c r="T89" s="11">
        <f t="shared" si="45"/>
        <v>0.22270189437853799</v>
      </c>
      <c r="U89" s="11">
        <f t="shared" si="45"/>
        <v>0.47766734229454483</v>
      </c>
      <c r="V89" s="11">
        <f t="shared" si="45"/>
        <v>0.15595484859060096</v>
      </c>
      <c r="W89" s="11">
        <f t="shared" si="45"/>
        <v>31.327313522769185</v>
      </c>
      <c r="X89" s="11">
        <f t="shared" si="45"/>
        <v>0.28799323874390698</v>
      </c>
      <c r="Y89" s="11">
        <f t="shared" si="45"/>
        <v>4.9573004883519616</v>
      </c>
      <c r="Z89" s="11">
        <f t="shared" si="45"/>
        <v>0.24608570915802533</v>
      </c>
      <c r="AA89" s="11">
        <f t="shared" si="45"/>
        <v>1.6514278046985444</v>
      </c>
      <c r="AB89" s="11">
        <f t="shared" si="45"/>
        <v>0.10183932806508542</v>
      </c>
      <c r="AC89" s="11">
        <f t="shared" si="45"/>
        <v>0.18953654038584439</v>
      </c>
      <c r="AD89" s="11">
        <f t="shared" si="45"/>
        <v>1.3999144829813521</v>
      </c>
      <c r="AE89" s="11">
        <f t="shared" si="45"/>
        <v>0.24759796712982138</v>
      </c>
      <c r="AF89" s="11">
        <f t="shared" si="45"/>
        <v>0.19848790985255513</v>
      </c>
      <c r="AG89" s="11">
        <f t="shared" si="45"/>
        <v>0.29143991210619907</v>
      </c>
      <c r="AH89" s="11">
        <f t="shared" si="45"/>
        <v>0.15458276567066098</v>
      </c>
      <c r="AI89" s="11">
        <f t="shared" si="45"/>
        <v>0.28481308602587302</v>
      </c>
      <c r="AJ89" s="11">
        <f t="shared" si="45"/>
        <v>5.630122099538732E-2</v>
      </c>
      <c r="AK89" s="11">
        <f t="shared" si="45"/>
        <v>0.37574223977367549</v>
      </c>
      <c r="AL89" s="11">
        <f t="shared" si="45"/>
        <v>0.38176826253633206</v>
      </c>
      <c r="AM89" s="11">
        <f t="shared" si="45"/>
        <v>0.23151154780172895</v>
      </c>
      <c r="AN89" s="11">
        <f t="shared" si="45"/>
        <v>0.43684432691801717</v>
      </c>
      <c r="AO89" s="11">
        <f t="shared" si="45"/>
        <v>0.29590831821652214</v>
      </c>
      <c r="AP89" s="11">
        <f t="shared" si="45"/>
        <v>0.19402375298622232</v>
      </c>
      <c r="AQ89" s="11">
        <f t="shared" si="45"/>
        <v>0.48022222764101352</v>
      </c>
      <c r="AR89" s="11">
        <f t="shared" si="45"/>
        <v>0.23431228306996948</v>
      </c>
      <c r="AS89" s="11">
        <f t="shared" si="45"/>
        <v>1.8947761126007667</v>
      </c>
      <c r="AT89" s="11">
        <f t="shared" si="45"/>
        <v>0.16225889117278405</v>
      </c>
      <c r="AU89" s="11">
        <f t="shared" si="45"/>
        <v>0.36320398120313141</v>
      </c>
      <c r="AX89" s="11" t="s">
        <v>260</v>
      </c>
      <c r="AY89" s="11">
        <f t="shared" si="41"/>
        <v>1.2609247355507667</v>
      </c>
      <c r="AZ89" s="11">
        <f t="shared" si="42"/>
        <v>5.1983018870454361</v>
      </c>
      <c r="BA89" s="11">
        <f t="shared" si="43"/>
        <v>2.0743335576105096E-2</v>
      </c>
      <c r="BB89" s="11">
        <f t="shared" si="44"/>
        <v>47.911380854507016</v>
      </c>
    </row>
    <row r="90" spans="1:54" s="11" customFormat="1" x14ac:dyDescent="0.35">
      <c r="A90" s="11" t="s">
        <v>261</v>
      </c>
      <c r="B90" s="11">
        <f>100*(B80/(B79+B80+B82+B81))*(B86/(B83+B84+B85+B86))</f>
        <v>0.20180710580204583</v>
      </c>
      <c r="C90" s="11">
        <f t="shared" ref="C90:AU90" si="46">100*(C80/(C79+C80+C82+C81))*(C86/(C83+C84+C85+C86))</f>
        <v>0.34163611721496384</v>
      </c>
      <c r="D90" s="11">
        <f t="shared" si="46"/>
        <v>0.28528079284281427</v>
      </c>
      <c r="E90" s="11">
        <f t="shared" si="46"/>
        <v>0.32382048521643103</v>
      </c>
      <c r="F90" s="11">
        <f t="shared" si="46"/>
        <v>0.37864413314283224</v>
      </c>
      <c r="G90" s="11">
        <f t="shared" si="46"/>
        <v>0.21326449529228311</v>
      </c>
      <c r="H90" s="11">
        <f t="shared" si="46"/>
        <v>0.198489612623338</v>
      </c>
      <c r="I90" s="11">
        <f t="shared" si="46"/>
        <v>0.43052773897877339</v>
      </c>
      <c r="J90" s="11">
        <f t="shared" si="46"/>
        <v>0.33327247754054506</v>
      </c>
      <c r="K90" s="11">
        <f t="shared" si="46"/>
        <v>0.3726290863408096</v>
      </c>
      <c r="L90" s="11">
        <f t="shared" si="46"/>
        <v>0.38973646557351388</v>
      </c>
      <c r="M90" s="11">
        <f t="shared" si="46"/>
        <v>0.2098999332758153</v>
      </c>
      <c r="N90" s="11">
        <f t="shared" si="46"/>
        <v>0.47226672734165603</v>
      </c>
      <c r="O90" s="11">
        <f t="shared" si="46"/>
        <v>0.32010147505530462</v>
      </c>
      <c r="P90" s="11">
        <f t="shared" si="46"/>
        <v>0.33696533837048143</v>
      </c>
      <c r="Q90" s="11">
        <f t="shared" si="46"/>
        <v>0.37704678395836239</v>
      </c>
      <c r="R90" s="11">
        <f t="shared" si="46"/>
        <v>0.21679443160465856</v>
      </c>
      <c r="S90" s="11">
        <f t="shared" si="46"/>
        <v>0.30330047439492769</v>
      </c>
      <c r="T90" s="11">
        <f t="shared" si="46"/>
        <v>0.3436900849718707</v>
      </c>
      <c r="U90" s="11">
        <f t="shared" si="46"/>
        <v>0.50053417183173621</v>
      </c>
      <c r="V90" s="11">
        <f t="shared" si="46"/>
        <v>0.22486575983519547</v>
      </c>
      <c r="W90" s="11">
        <f t="shared" si="46"/>
        <v>0.26874802320960006</v>
      </c>
      <c r="X90" s="11">
        <f t="shared" si="46"/>
        <v>0.45679879147882424</v>
      </c>
      <c r="Y90" s="11">
        <f t="shared" si="46"/>
        <v>4.2738956389400826</v>
      </c>
      <c r="Z90" s="11">
        <f t="shared" si="46"/>
        <v>0.35785186136352143</v>
      </c>
      <c r="AA90" s="11">
        <f t="shared" si="46"/>
        <v>0.34840270483980951</v>
      </c>
      <c r="AB90" s="11">
        <f t="shared" si="46"/>
        <v>0.41819364359265454</v>
      </c>
      <c r="AC90" s="11">
        <f t="shared" si="46"/>
        <v>0.19513674146627855</v>
      </c>
      <c r="AD90" s="11">
        <f t="shared" si="46"/>
        <v>0.35763163507131207</v>
      </c>
      <c r="AE90" s="11">
        <f t="shared" si="46"/>
        <v>0.41834394440700107</v>
      </c>
      <c r="AF90" s="11">
        <f t="shared" si="46"/>
        <v>0.50514179770456769</v>
      </c>
      <c r="AG90" s="11">
        <f t="shared" si="46"/>
        <v>0.35580770904467546</v>
      </c>
      <c r="AH90" s="11">
        <f t="shared" si="46"/>
        <v>0.28334364565741282</v>
      </c>
      <c r="AI90" s="11">
        <f t="shared" si="46"/>
        <v>0.37752532780071052</v>
      </c>
      <c r="AJ90" s="11">
        <f t="shared" si="46"/>
        <v>0.29870610814435383</v>
      </c>
      <c r="AK90" s="11">
        <f t="shared" si="46"/>
        <v>0.36279228857788082</v>
      </c>
      <c r="AL90" s="11">
        <f t="shared" si="46"/>
        <v>0.29740808355164888</v>
      </c>
      <c r="AM90" s="11">
        <f t="shared" si="46"/>
        <v>0.27153131376041423</v>
      </c>
      <c r="AN90" s="11">
        <f t="shared" si="46"/>
        <v>0.44998676571276158</v>
      </c>
      <c r="AO90" s="11">
        <f t="shared" si="46"/>
        <v>0.29476195726345</v>
      </c>
      <c r="AP90" s="11">
        <f t="shared" si="46"/>
        <v>0.40447054464639814</v>
      </c>
      <c r="AQ90" s="11">
        <f t="shared" si="46"/>
        <v>0.35081293208707937</v>
      </c>
      <c r="AR90" s="11">
        <f t="shared" si="46"/>
        <v>0.18701517277415577</v>
      </c>
      <c r="AS90" s="11">
        <f t="shared" si="46"/>
        <v>0.23714649109450725</v>
      </c>
      <c r="AT90" s="11">
        <f t="shared" si="46"/>
        <v>0.25229373247311548</v>
      </c>
      <c r="AU90" s="11">
        <f t="shared" si="46"/>
        <v>0.4395205083175075</v>
      </c>
      <c r="AX90" s="11" t="s">
        <v>261</v>
      </c>
      <c r="AY90" s="11">
        <f t="shared" si="41"/>
        <v>0.53632110838226099</v>
      </c>
      <c r="AZ90" s="11">
        <f t="shared" si="42"/>
        <v>0.57075864865233272</v>
      </c>
      <c r="BA90" s="11">
        <f t="shared" si="43"/>
        <v>0.16809780185884532</v>
      </c>
      <c r="BB90" s="11">
        <f t="shared" si="44"/>
        <v>4.2738956389400826</v>
      </c>
    </row>
    <row r="91" spans="1:54" s="11" customFormat="1" x14ac:dyDescent="0.35">
      <c r="A91" s="11" t="s">
        <v>262</v>
      </c>
      <c r="B91" s="11">
        <f>100*(B84/(B83+B84+B85+B86))</f>
        <v>0.12394937311775248</v>
      </c>
      <c r="C91" s="11">
        <f t="shared" ref="C91:AU91" si="47">100*(C84/(C83+C84+C85+C86))</f>
        <v>0.19302106722958925</v>
      </c>
      <c r="D91" s="11">
        <f t="shared" si="47"/>
        <v>0</v>
      </c>
      <c r="E91" s="11">
        <f t="shared" si="47"/>
        <v>0.18560910111309228</v>
      </c>
      <c r="F91" s="11">
        <f t="shared" si="47"/>
        <v>0</v>
      </c>
      <c r="G91" s="11">
        <f t="shared" si="47"/>
        <v>0.12673620584134943</v>
      </c>
      <c r="H91" s="11">
        <f t="shared" si="47"/>
        <v>0</v>
      </c>
      <c r="I91" s="11">
        <f t="shared" si="47"/>
        <v>0.12178314379410402</v>
      </c>
      <c r="J91" s="11">
        <f t="shared" si="47"/>
        <v>5.2461540234285897E-2</v>
      </c>
      <c r="K91" s="11">
        <f t="shared" si="47"/>
        <v>0</v>
      </c>
      <c r="L91" s="11">
        <f t="shared" si="47"/>
        <v>0.12097557141297371</v>
      </c>
      <c r="M91" s="11">
        <f t="shared" si="47"/>
        <v>0.27801323931972549</v>
      </c>
      <c r="N91" s="11">
        <f t="shared" si="47"/>
        <v>0.10397509107856809</v>
      </c>
      <c r="O91" s="11">
        <f t="shared" si="47"/>
        <v>0.11471430470602217</v>
      </c>
      <c r="P91" s="11">
        <f t="shared" si="47"/>
        <v>0.17585626733150073</v>
      </c>
      <c r="Q91" s="11">
        <f t="shared" si="47"/>
        <v>0</v>
      </c>
      <c r="R91" s="11">
        <f t="shared" si="47"/>
        <v>0.24655723200726098</v>
      </c>
      <c r="S91" s="11">
        <f t="shared" si="47"/>
        <v>0</v>
      </c>
      <c r="T91" s="11">
        <f t="shared" si="47"/>
        <v>0</v>
      </c>
      <c r="U91" s="11">
        <f t="shared" si="47"/>
        <v>0.14939205318287416</v>
      </c>
      <c r="V91" s="11">
        <f t="shared" si="47"/>
        <v>2.6343109442320326E-2</v>
      </c>
      <c r="W91" s="11">
        <f t="shared" si="47"/>
        <v>0</v>
      </c>
      <c r="X91" s="11">
        <f t="shared" si="47"/>
        <v>6.9782828832444452E-2</v>
      </c>
      <c r="Y91" s="11">
        <f t="shared" si="47"/>
        <v>0.15203142834434127</v>
      </c>
      <c r="Z91" s="11">
        <f t="shared" si="47"/>
        <v>0</v>
      </c>
      <c r="AA91" s="11">
        <f t="shared" si="47"/>
        <v>0</v>
      </c>
      <c r="AB91" s="11">
        <f t="shared" si="47"/>
        <v>9.6436506320277435E-2</v>
      </c>
      <c r="AC91" s="11">
        <f t="shared" si="47"/>
        <v>0.26677428481682691</v>
      </c>
      <c r="AD91" s="11">
        <f t="shared" si="47"/>
        <v>8.7298615741186025E-2</v>
      </c>
      <c r="AE91" s="11">
        <f t="shared" si="47"/>
        <v>0.17705945979915064</v>
      </c>
      <c r="AF91" s="11">
        <f t="shared" si="47"/>
        <v>0.11037512944065361</v>
      </c>
      <c r="AG91" s="11">
        <f t="shared" si="47"/>
        <v>0</v>
      </c>
      <c r="AH91" s="11">
        <f t="shared" si="47"/>
        <v>0.21126451126874651</v>
      </c>
      <c r="AI91" s="11">
        <f t="shared" si="47"/>
        <v>5.6392459156196589E-2</v>
      </c>
      <c r="AJ91" s="11">
        <f t="shared" si="47"/>
        <v>0.39370564104932204</v>
      </c>
      <c r="AK91" s="11">
        <f t="shared" si="47"/>
        <v>4.7165274159173216E-2</v>
      </c>
      <c r="AL91" s="11">
        <f t="shared" si="47"/>
        <v>1.4959222191892108E-2</v>
      </c>
      <c r="AM91" s="11">
        <f t="shared" si="47"/>
        <v>0</v>
      </c>
      <c r="AN91" s="11">
        <f t="shared" si="47"/>
        <v>0</v>
      </c>
      <c r="AO91" s="11">
        <f t="shared" si="47"/>
        <v>0</v>
      </c>
      <c r="AP91" s="11">
        <f t="shared" si="47"/>
        <v>0</v>
      </c>
      <c r="AQ91" s="11">
        <f t="shared" si="47"/>
        <v>3.2245574494047899E-2</v>
      </c>
      <c r="AR91" s="11">
        <f t="shared" si="47"/>
        <v>0</v>
      </c>
      <c r="AS91" s="11">
        <f t="shared" si="47"/>
        <v>5.7052305769335669E-2</v>
      </c>
      <c r="AT91" s="11">
        <f t="shared" si="47"/>
        <v>8.7207134767415609E-2</v>
      </c>
      <c r="AU91" s="11">
        <f t="shared" si="47"/>
        <v>1.9890224664744778E-2</v>
      </c>
      <c r="AX91" s="11" t="s">
        <v>262</v>
      </c>
      <c r="AY91" s="11">
        <f t="shared" si="41"/>
        <v>8.7024828851841138E-2</v>
      </c>
      <c r="AZ91" s="11">
        <f t="shared" si="42"/>
        <v>0.10883526290661198</v>
      </c>
      <c r="BA91" s="11">
        <f t="shared" si="43"/>
        <v>0</v>
      </c>
      <c r="BB91" s="11">
        <f t="shared" si="44"/>
        <v>0.59999324449977198</v>
      </c>
    </row>
    <row r="92" spans="1:54" s="11" customFormat="1" x14ac:dyDescent="0.35">
      <c r="A92" s="11" t="s">
        <v>263</v>
      </c>
      <c r="B92" s="11">
        <f>100*(B81/(B79+B80+B81+B82))*(B86/(B83+B84+B85+B86))</f>
        <v>33.842119093020393</v>
      </c>
      <c r="C92" s="11">
        <f t="shared" ref="C92:AU92" si="48">100*(C81/(C79+C80+C81+C82))*(C86/(C83+C84+C85+C86))</f>
        <v>35.085392773352105</v>
      </c>
      <c r="D92" s="11">
        <f t="shared" si="48"/>
        <v>33.825364034565169</v>
      </c>
      <c r="E92" s="11">
        <f t="shared" si="48"/>
        <v>34.316801532595719</v>
      </c>
      <c r="F92" s="11">
        <f t="shared" si="48"/>
        <v>33.125734722855171</v>
      </c>
      <c r="G92" s="11">
        <f t="shared" si="48"/>
        <v>33.32021078945548</v>
      </c>
      <c r="H92" s="11">
        <f t="shared" si="48"/>
        <v>34.411883289148712</v>
      </c>
      <c r="I92" s="11">
        <f t="shared" si="48"/>
        <v>35.5041166988741</v>
      </c>
      <c r="J92" s="11">
        <f t="shared" si="48"/>
        <v>34.536279002097949</v>
      </c>
      <c r="K92" s="11">
        <f t="shared" si="48"/>
        <v>36.298684231526245</v>
      </c>
      <c r="L92" s="11">
        <f t="shared" si="48"/>
        <v>34.865977672566459</v>
      </c>
      <c r="M92" s="11">
        <f t="shared" si="48"/>
        <v>34.774082365146995</v>
      </c>
      <c r="N92" s="11">
        <f t="shared" si="48"/>
        <v>34.391811743170166</v>
      </c>
      <c r="O92" s="11">
        <f t="shared" si="48"/>
        <v>39.113672560861112</v>
      </c>
      <c r="P92" s="11">
        <f t="shared" si="48"/>
        <v>35.817656387433914</v>
      </c>
      <c r="Q92" s="11">
        <f t="shared" si="48"/>
        <v>36.589852999142231</v>
      </c>
      <c r="R92" s="11">
        <f t="shared" si="48"/>
        <v>34.994479471629482</v>
      </c>
      <c r="S92" s="11">
        <f t="shared" si="48"/>
        <v>34.217241532636045</v>
      </c>
      <c r="T92" s="11">
        <f t="shared" si="48"/>
        <v>35.757454336639739</v>
      </c>
      <c r="U92" s="11">
        <f t="shared" si="48"/>
        <v>34.89097842280534</v>
      </c>
      <c r="V92" s="11">
        <f t="shared" si="48"/>
        <v>36.969658789381263</v>
      </c>
      <c r="W92" s="11">
        <f t="shared" si="48"/>
        <v>20.46464954665754</v>
      </c>
      <c r="X92" s="11">
        <f t="shared" si="48"/>
        <v>36.125485102373929</v>
      </c>
      <c r="Y92" s="11">
        <f t="shared" si="48"/>
        <v>37.885093742080002</v>
      </c>
      <c r="Z92" s="11">
        <f t="shared" si="48"/>
        <v>39.088573567219576</v>
      </c>
      <c r="AA92" s="11">
        <f t="shared" si="48"/>
        <v>36.434473881796954</v>
      </c>
      <c r="AB92" s="11">
        <f t="shared" si="48"/>
        <v>38.326060575376644</v>
      </c>
      <c r="AC92" s="11">
        <f t="shared" si="48"/>
        <v>37.331412405531907</v>
      </c>
      <c r="AD92" s="11">
        <f t="shared" si="48"/>
        <v>39.868568450826118</v>
      </c>
      <c r="AE92" s="11">
        <f t="shared" si="48"/>
        <v>38.801608715744017</v>
      </c>
      <c r="AF92" s="11">
        <f t="shared" si="48"/>
        <v>35.416324867555183</v>
      </c>
      <c r="AG92" s="11">
        <f t="shared" si="48"/>
        <v>36.151289603843438</v>
      </c>
      <c r="AH92" s="11">
        <f t="shared" si="48"/>
        <v>36.889643647793378</v>
      </c>
      <c r="AI92" s="11">
        <f t="shared" si="48"/>
        <v>33.507961751431431</v>
      </c>
      <c r="AJ92" s="11">
        <f t="shared" si="48"/>
        <v>36.513513151774234</v>
      </c>
      <c r="AK92" s="11">
        <f t="shared" si="48"/>
        <v>34.805597202939516</v>
      </c>
      <c r="AL92" s="11">
        <f t="shared" si="48"/>
        <v>34.457657827302036</v>
      </c>
      <c r="AM92" s="11">
        <f t="shared" si="48"/>
        <v>35.170025724127854</v>
      </c>
      <c r="AN92" s="11">
        <f t="shared" si="48"/>
        <v>33.315687403339886</v>
      </c>
      <c r="AO92" s="11">
        <f t="shared" si="48"/>
        <v>36.118340183449682</v>
      </c>
      <c r="AP92" s="11">
        <f t="shared" si="48"/>
        <v>32.537165678017509</v>
      </c>
      <c r="AQ92" s="11">
        <f t="shared" si="48"/>
        <v>33.129673071065596</v>
      </c>
      <c r="AR92" s="11">
        <f t="shared" si="48"/>
        <v>37.465102542609237</v>
      </c>
      <c r="AS92" s="11">
        <f t="shared" si="48"/>
        <v>32.347816866915927</v>
      </c>
      <c r="AT92" s="11">
        <f t="shared" si="48"/>
        <v>35.494339620176937</v>
      </c>
      <c r="AU92" s="11">
        <f t="shared" si="48"/>
        <v>35.728693516178552</v>
      </c>
      <c r="AX92" s="11" t="s">
        <v>263</v>
      </c>
      <c r="AY92" s="11">
        <f t="shared" si="41"/>
        <v>37.496532117665964</v>
      </c>
      <c r="AZ92" s="11">
        <f t="shared" si="42"/>
        <v>5.5303482209656245</v>
      </c>
      <c r="BA92" s="11">
        <f t="shared" si="43"/>
        <v>10.996134614724658</v>
      </c>
      <c r="BB92" s="11">
        <f t="shared" si="44"/>
        <v>57.087773277868045</v>
      </c>
    </row>
    <row r="93" spans="1:54" s="11" customFormat="1" x14ac:dyDescent="0.35">
      <c r="A93" s="11" t="s">
        <v>264</v>
      </c>
      <c r="B93" s="11">
        <f>100*(B82/(B79+B80+B81+B82))*(B86/(B83+B84+B85+B86))</f>
        <v>58.013407977109935</v>
      </c>
      <c r="C93" s="11">
        <f t="shared" ref="C93:AU93" si="49">100*(C82/(C79+C80+C81+C82))*(C86/(C83+C84+C85+C86))</f>
        <v>55.85791849082414</v>
      </c>
      <c r="D93" s="11">
        <f t="shared" si="49"/>
        <v>59.102293648669828</v>
      </c>
      <c r="E93" s="11">
        <f t="shared" si="49"/>
        <v>57.287354472214439</v>
      </c>
      <c r="F93" s="11">
        <f t="shared" si="49"/>
        <v>58.234821990708213</v>
      </c>
      <c r="G93" s="11">
        <f t="shared" si="49"/>
        <v>59.488223618189082</v>
      </c>
      <c r="H93" s="11">
        <f t="shared" si="49"/>
        <v>59.814117429834937</v>
      </c>
      <c r="I93" s="11">
        <f t="shared" si="49"/>
        <v>59.09325107438967</v>
      </c>
      <c r="J93" s="11">
        <f t="shared" si="49"/>
        <v>59.526309810651</v>
      </c>
      <c r="K93" s="11">
        <f t="shared" si="49"/>
        <v>58.363966232956372</v>
      </c>
      <c r="L93" s="11">
        <f t="shared" si="49"/>
        <v>60.011235659791168</v>
      </c>
      <c r="M93" s="11">
        <f t="shared" si="49"/>
        <v>60.452566495507718</v>
      </c>
      <c r="N93" s="11">
        <f t="shared" si="49"/>
        <v>59.049011985401279</v>
      </c>
      <c r="O93" s="11">
        <f t="shared" si="49"/>
        <v>54.914701131686705</v>
      </c>
      <c r="P93" s="11">
        <f t="shared" si="49"/>
        <v>59.467731592400696</v>
      </c>
      <c r="Q93" s="11">
        <f t="shared" si="49"/>
        <v>58.11690082426756</v>
      </c>
      <c r="R93" s="11">
        <f t="shared" si="49"/>
        <v>59.63652428097312</v>
      </c>
      <c r="S93" s="11">
        <f t="shared" si="49"/>
        <v>59.721513219916019</v>
      </c>
      <c r="T93" s="11">
        <f t="shared" si="49"/>
        <v>58.342770228718663</v>
      </c>
      <c r="U93" s="11">
        <f t="shared" si="49"/>
        <v>60.345017558571818</v>
      </c>
      <c r="V93" s="11">
        <f t="shared" si="49"/>
        <v>57.08484901917231</v>
      </c>
      <c r="W93" s="11">
        <f t="shared" si="49"/>
        <v>47.855498155308872</v>
      </c>
      <c r="X93" s="11">
        <f t="shared" si="49"/>
        <v>57.787433750247352</v>
      </c>
      <c r="Y93" s="11">
        <f t="shared" si="49"/>
        <v>51.682634106583762</v>
      </c>
      <c r="Z93" s="11">
        <f t="shared" si="49"/>
        <v>54.799262119108789</v>
      </c>
      <c r="AA93" s="11">
        <f t="shared" si="49"/>
        <v>56.390315275656029</v>
      </c>
      <c r="AB93" s="11">
        <f t="shared" si="49"/>
        <v>56.36275191187908</v>
      </c>
      <c r="AC93" s="11">
        <f t="shared" si="49"/>
        <v>58.158956838542892</v>
      </c>
      <c r="AD93" s="11">
        <f t="shared" si="49"/>
        <v>52.844207726019782</v>
      </c>
      <c r="AE93" s="11">
        <f t="shared" si="49"/>
        <v>55.996882162228914</v>
      </c>
      <c r="AF93" s="11">
        <f t="shared" si="49"/>
        <v>58.707196533314892</v>
      </c>
      <c r="AG93" s="11">
        <f t="shared" si="49"/>
        <v>56.784427337896545</v>
      </c>
      <c r="AH93" s="11">
        <f t="shared" si="49"/>
        <v>57.471251985870161</v>
      </c>
      <c r="AI93" s="11">
        <f t="shared" si="49"/>
        <v>63.279697501503662</v>
      </c>
      <c r="AJ93" s="11">
        <f t="shared" si="49"/>
        <v>59.641288706534901</v>
      </c>
      <c r="AK93" s="11">
        <f t="shared" si="49"/>
        <v>63.174833665675571</v>
      </c>
      <c r="AL93" s="11">
        <f t="shared" si="49"/>
        <v>64.334710827203835</v>
      </c>
      <c r="AM93" s="11">
        <f t="shared" si="49"/>
        <v>62.557646640099989</v>
      </c>
      <c r="AN93" s="11">
        <f t="shared" si="49"/>
        <v>65.640944660182626</v>
      </c>
      <c r="AO93" s="11">
        <f t="shared" si="49"/>
        <v>60.974229173792018</v>
      </c>
      <c r="AP93" s="11">
        <f t="shared" si="49"/>
        <v>62.385490713581113</v>
      </c>
      <c r="AQ93" s="11">
        <f t="shared" si="49"/>
        <v>64.124656277907164</v>
      </c>
      <c r="AR93" s="11">
        <f t="shared" si="49"/>
        <v>59.713166454864783</v>
      </c>
      <c r="AS93" s="11">
        <f t="shared" si="49"/>
        <v>65.256145712481327</v>
      </c>
      <c r="AT93" s="11">
        <f t="shared" si="49"/>
        <v>63.003728191377235</v>
      </c>
      <c r="AU93" s="11">
        <f t="shared" si="49"/>
        <v>61.171528841288811</v>
      </c>
      <c r="AX93" s="11" t="s">
        <v>264</v>
      </c>
      <c r="AY93" s="11">
        <f t="shared" si="41"/>
        <v>58.320456608775849</v>
      </c>
      <c r="AZ93" s="11">
        <f t="shared" si="42"/>
        <v>5.251460950658287</v>
      </c>
      <c r="BA93" s="11">
        <f t="shared" si="43"/>
        <v>39.215535520996276</v>
      </c>
      <c r="BB93" s="11">
        <f t="shared" si="44"/>
        <v>68.676916694771506</v>
      </c>
    </row>
    <row r="94" spans="1:54" s="11" customFormat="1" x14ac:dyDescent="0.35">
      <c r="A94" s="11" t="s">
        <v>265</v>
      </c>
      <c r="B94" s="11">
        <f>100*(B79/(B79+B80+B81+B82))*(B86/(B83+B84+B85+B86))</f>
        <v>0.21461013620429861</v>
      </c>
      <c r="C94" s="11">
        <f t="shared" ref="C94:AU94" si="50">100*(C79/(C79+C80+C81+C82))*(C86/(C83+C84+C85+C86))</f>
        <v>0.14900315778377832</v>
      </c>
      <c r="D94" s="11">
        <f t="shared" si="50"/>
        <v>0.1847445643964836</v>
      </c>
      <c r="E94" s="11">
        <f t="shared" si="50"/>
        <v>0.26246142327066613</v>
      </c>
      <c r="F94" s="11">
        <f t="shared" si="50"/>
        <v>0.12885313414714147</v>
      </c>
      <c r="G94" s="11">
        <f t="shared" si="50"/>
        <v>0.10613978130130254</v>
      </c>
      <c r="H94" s="11">
        <f t="shared" si="50"/>
        <v>0.17896097436023972</v>
      </c>
      <c r="I94" s="11">
        <f t="shared" si="50"/>
        <v>0.15932875348711961</v>
      </c>
      <c r="J94" s="11">
        <f t="shared" si="50"/>
        <v>5.9978079383698799E-2</v>
      </c>
      <c r="K94" s="11">
        <f t="shared" si="50"/>
        <v>4.976406309167946E-2</v>
      </c>
      <c r="L94" s="11">
        <f t="shared" si="50"/>
        <v>0.20723104775745174</v>
      </c>
      <c r="M94" s="11">
        <f t="shared" si="50"/>
        <v>0.28181069009854604</v>
      </c>
      <c r="N94" s="11">
        <f t="shared" si="50"/>
        <v>0.1944992985161913</v>
      </c>
      <c r="O94" s="11">
        <f t="shared" si="50"/>
        <v>4.0849119294065657E-2</v>
      </c>
      <c r="P94" s="11">
        <f t="shared" si="50"/>
        <v>0.20425554798753562</v>
      </c>
      <c r="Q94" s="11">
        <f t="shared" si="50"/>
        <v>9.5685391802571532E-2</v>
      </c>
      <c r="R94" s="11">
        <f t="shared" si="50"/>
        <v>0.10789659819522368</v>
      </c>
      <c r="S94" s="11">
        <f t="shared" si="50"/>
        <v>0.11058597909896753</v>
      </c>
      <c r="T94" s="11">
        <f t="shared" si="50"/>
        <v>0.15545080153564189</v>
      </c>
      <c r="U94" s="11">
        <f t="shared" si="50"/>
        <v>7.2702890682307897E-2</v>
      </c>
      <c r="V94" s="11">
        <f t="shared" si="50"/>
        <v>9.933161906962408E-2</v>
      </c>
      <c r="W94" s="11">
        <f t="shared" si="50"/>
        <v>8.3790752054799827E-2</v>
      </c>
      <c r="X94" s="11">
        <f t="shared" si="50"/>
        <v>0.19340359557152964</v>
      </c>
      <c r="Y94" s="11">
        <f t="shared" si="50"/>
        <v>0.1143590656116627</v>
      </c>
      <c r="Z94" s="11">
        <f t="shared" si="50"/>
        <v>0.10430016902672512</v>
      </c>
      <c r="AA94" s="11">
        <f t="shared" si="50"/>
        <v>8.3363859362396167E-2</v>
      </c>
      <c r="AB94" s="11">
        <f t="shared" si="50"/>
        <v>0.15565362804781172</v>
      </c>
      <c r="AC94" s="11">
        <f t="shared" si="50"/>
        <v>0.13004373044981754</v>
      </c>
      <c r="AD94" s="11">
        <f t="shared" si="50"/>
        <v>0.10322984264483162</v>
      </c>
      <c r="AE94" s="11">
        <f t="shared" si="50"/>
        <v>0.29896237576925477</v>
      </c>
      <c r="AF94" s="11">
        <f t="shared" si="50"/>
        <v>8.1279025793079593E-2</v>
      </c>
      <c r="AG94" s="11">
        <f t="shared" si="50"/>
        <v>0.20180311120268624</v>
      </c>
      <c r="AH94" s="11">
        <f t="shared" si="50"/>
        <v>0.34240853494889129</v>
      </c>
      <c r="AI94" s="11">
        <f t="shared" si="50"/>
        <v>0.11496820164362759</v>
      </c>
      <c r="AJ94" s="11">
        <f t="shared" si="50"/>
        <v>0.12430040766603748</v>
      </c>
      <c r="AK94" s="11">
        <f t="shared" si="50"/>
        <v>0.5033455449034111</v>
      </c>
      <c r="AL94" s="11">
        <f t="shared" si="50"/>
        <v>0.37689583312665242</v>
      </c>
      <c r="AM94" s="11">
        <f t="shared" si="50"/>
        <v>9.7455751369169882E-2</v>
      </c>
      <c r="AN94" s="11">
        <f t="shared" si="50"/>
        <v>0.28712087425050986</v>
      </c>
      <c r="AO94" s="11">
        <f t="shared" si="50"/>
        <v>0.15314868559616662</v>
      </c>
      <c r="AP94" s="11">
        <f t="shared" si="50"/>
        <v>0.214150294234349</v>
      </c>
      <c r="AQ94" s="11">
        <f t="shared" si="50"/>
        <v>0.33842704031844795</v>
      </c>
      <c r="AR94" s="11">
        <f t="shared" si="50"/>
        <v>0.1637289306631276</v>
      </c>
      <c r="AS94" s="11">
        <f t="shared" si="50"/>
        <v>0.20706251113814189</v>
      </c>
      <c r="AT94" s="11">
        <f t="shared" si="50"/>
        <v>0.28171471801290343</v>
      </c>
      <c r="AU94" s="11">
        <f t="shared" si="50"/>
        <v>0.23095282834265191</v>
      </c>
      <c r="AX94" s="11" t="s">
        <v>265</v>
      </c>
      <c r="AY94" s="11">
        <f t="shared" si="41"/>
        <v>0.22241017116579742</v>
      </c>
      <c r="AZ94" s="11">
        <f t="shared" si="42"/>
        <v>0.12790458387955858</v>
      </c>
      <c r="BA94" s="11">
        <f t="shared" si="43"/>
        <v>4.0849119294065657E-2</v>
      </c>
      <c r="BB94" s="11">
        <f t="shared" si="44"/>
        <v>0.82967113793205849</v>
      </c>
    </row>
    <row r="96" spans="1:54" x14ac:dyDescent="0.35">
      <c r="B96" s="1" t="s">
        <v>190</v>
      </c>
    </row>
    <row r="97" spans="1:17" x14ac:dyDescent="0.35">
      <c r="B97" s="1" t="s">
        <v>191</v>
      </c>
      <c r="C97" s="1" t="s">
        <v>192</v>
      </c>
      <c r="D97" s="1" t="s">
        <v>193</v>
      </c>
      <c r="E97" s="1" t="s">
        <v>194</v>
      </c>
      <c r="F97" s="1" t="s">
        <v>195</v>
      </c>
      <c r="G97" s="1" t="s">
        <v>196</v>
      </c>
      <c r="H97" s="1" t="s">
        <v>197</v>
      </c>
      <c r="I97" s="1" t="s">
        <v>198</v>
      </c>
      <c r="J97" s="1" t="s">
        <v>199</v>
      </c>
      <c r="K97" s="1" t="s">
        <v>200</v>
      </c>
      <c r="N97" s="1" t="s">
        <v>273</v>
      </c>
      <c r="O97" s="1" t="s">
        <v>270</v>
      </c>
      <c r="P97" s="1" t="s">
        <v>249</v>
      </c>
      <c r="Q97" s="1" t="s">
        <v>250</v>
      </c>
    </row>
    <row r="98" spans="1:17" x14ac:dyDescent="0.35">
      <c r="A98" s="1" t="s">
        <v>8</v>
      </c>
      <c r="B98" s="1">
        <v>36.25</v>
      </c>
      <c r="C98" s="1">
        <v>36.17</v>
      </c>
      <c r="D98" s="1">
        <v>36.25</v>
      </c>
      <c r="E98" s="1">
        <v>35.94</v>
      </c>
      <c r="F98" s="1">
        <v>38.85</v>
      </c>
      <c r="G98" s="1">
        <v>36.020000000000003</v>
      </c>
      <c r="H98" s="1">
        <v>36.32</v>
      </c>
      <c r="I98" s="1">
        <v>36.31</v>
      </c>
      <c r="J98" s="1">
        <v>36</v>
      </c>
      <c r="K98" s="1">
        <v>36.22</v>
      </c>
      <c r="M98" s="1" t="s">
        <v>8</v>
      </c>
      <c r="N98" s="1">
        <f>AVERAGE(B98:K98)</f>
        <v>36.433000000000007</v>
      </c>
      <c r="O98" s="1">
        <f>STDEV(B98:K98)</f>
        <v>0.85974220942481783</v>
      </c>
      <c r="P98" s="1">
        <f>MIN(B98:K98)</f>
        <v>35.94</v>
      </c>
      <c r="Q98" s="1">
        <f>MAX(B98:K98)</f>
        <v>38.85</v>
      </c>
    </row>
    <row r="99" spans="1:17" x14ac:dyDescent="0.35">
      <c r="A99" s="1" t="s">
        <v>9</v>
      </c>
      <c r="B99" s="1">
        <v>8.7999999999999995E-2</v>
      </c>
      <c r="C99" s="1">
        <v>0.128</v>
      </c>
      <c r="D99" s="1">
        <v>8.7999999999999995E-2</v>
      </c>
      <c r="E99" s="1">
        <v>9.8000000000000004E-2</v>
      </c>
      <c r="F99" s="1">
        <v>0.13500000000000001</v>
      </c>
      <c r="G99" s="1">
        <v>1.7999999999999999E-2</v>
      </c>
      <c r="H99" s="1">
        <v>5.8000000000000003E-2</v>
      </c>
      <c r="I99" s="1">
        <v>3.7999999999999999E-2</v>
      </c>
      <c r="J99" s="1">
        <v>0.13</v>
      </c>
      <c r="K99" s="1">
        <v>6.13E-2</v>
      </c>
      <c r="M99" s="1" t="s">
        <v>9</v>
      </c>
      <c r="N99" s="1">
        <f t="shared" ref="N99:N117" si="51">AVERAGE(B99:K99)</f>
        <v>8.4230000000000013E-2</v>
      </c>
      <c r="O99" s="1">
        <f t="shared" ref="O99:O117" si="52">STDEV(B99:K99)</f>
        <v>4.0199172186059277E-2</v>
      </c>
      <c r="P99" s="1">
        <f t="shared" ref="P99:P117" si="53">MIN(B99:K99)</f>
        <v>1.7999999999999999E-2</v>
      </c>
      <c r="Q99" s="1">
        <f t="shared" ref="Q99:Q117" si="54">MAX(B99:K99)</f>
        <v>0.13500000000000001</v>
      </c>
    </row>
    <row r="100" spans="1:17" x14ac:dyDescent="0.35">
      <c r="A100" s="1" t="s">
        <v>10</v>
      </c>
      <c r="B100" s="1">
        <v>0.26</v>
      </c>
      <c r="C100" s="1">
        <v>0.23499999999999999</v>
      </c>
      <c r="D100" s="1">
        <v>0.26</v>
      </c>
      <c r="E100" s="1">
        <v>0.17899999999999999</v>
      </c>
      <c r="F100" s="1">
        <v>0.17929999999999999</v>
      </c>
      <c r="G100" s="1">
        <v>0.21</v>
      </c>
      <c r="H100" s="1">
        <v>0.2</v>
      </c>
      <c r="I100" s="1">
        <v>0.183</v>
      </c>
      <c r="J100" s="1">
        <v>0.13</v>
      </c>
      <c r="K100" s="1">
        <v>0.18</v>
      </c>
      <c r="M100" s="1" t="s">
        <v>10</v>
      </c>
      <c r="N100" s="1">
        <f t="shared" si="51"/>
        <v>0.20163000000000003</v>
      </c>
      <c r="O100" s="1">
        <f t="shared" si="52"/>
        <v>4.0766163801749855E-2</v>
      </c>
      <c r="P100" s="1">
        <f t="shared" si="53"/>
        <v>0.13</v>
      </c>
      <c r="Q100" s="1">
        <f t="shared" si="54"/>
        <v>0.26</v>
      </c>
    </row>
    <row r="101" spans="1:17" x14ac:dyDescent="0.35">
      <c r="A101" s="1" t="s">
        <v>11</v>
      </c>
      <c r="B101" s="1">
        <v>12.33</v>
      </c>
      <c r="C101" s="1">
        <v>12.95</v>
      </c>
      <c r="D101" s="1">
        <v>12.33</v>
      </c>
      <c r="E101" s="1">
        <v>12.9</v>
      </c>
      <c r="F101" s="1">
        <v>12.62</v>
      </c>
      <c r="G101" s="1">
        <v>12.04</v>
      </c>
      <c r="H101" s="1">
        <v>12.86</v>
      </c>
      <c r="I101" s="1">
        <v>12.34</v>
      </c>
      <c r="J101" s="1">
        <v>9.4</v>
      </c>
      <c r="K101" s="1">
        <v>11.01</v>
      </c>
      <c r="M101" s="1" t="s">
        <v>11</v>
      </c>
      <c r="N101" s="1">
        <f t="shared" si="51"/>
        <v>12.077999999999999</v>
      </c>
      <c r="O101" s="1">
        <f t="shared" si="52"/>
        <v>1.0980163933202454</v>
      </c>
      <c r="P101" s="1">
        <f t="shared" si="53"/>
        <v>9.4</v>
      </c>
      <c r="Q101" s="1">
        <f t="shared" si="54"/>
        <v>12.95</v>
      </c>
    </row>
    <row r="102" spans="1:17" x14ac:dyDescent="0.35">
      <c r="A102" s="1" t="s">
        <v>12</v>
      </c>
      <c r="B102" s="1">
        <v>20.611131208523918</v>
      </c>
      <c r="C102" s="1">
        <v>19.871932551396952</v>
      </c>
      <c r="D102" s="1">
        <v>17.192242939401321</v>
      </c>
      <c r="E102" s="1">
        <v>20.940106351783989</v>
      </c>
      <c r="F102" s="1">
        <v>12.063549993458444</v>
      </c>
      <c r="G102" s="1">
        <v>22.103833665723112</v>
      </c>
      <c r="H102" s="1">
        <v>19.814067386214518</v>
      </c>
      <c r="I102" s="1">
        <v>20.403338883968619</v>
      </c>
      <c r="J102" s="1">
        <v>24.716848266847258</v>
      </c>
      <c r="K102" s="1">
        <v>22.765049713963862</v>
      </c>
      <c r="M102" s="1" t="s">
        <v>12</v>
      </c>
      <c r="N102" s="1">
        <f t="shared" si="51"/>
        <v>20.048210096128198</v>
      </c>
      <c r="O102" s="1">
        <f t="shared" si="52"/>
        <v>3.4422006146012207</v>
      </c>
      <c r="P102" s="1">
        <f t="shared" si="53"/>
        <v>12.063549993458444</v>
      </c>
      <c r="Q102" s="1">
        <f t="shared" si="54"/>
        <v>24.716848266847258</v>
      </c>
    </row>
    <row r="103" spans="1:17" x14ac:dyDescent="0.35">
      <c r="A103" s="1" t="s">
        <v>13</v>
      </c>
      <c r="B103" s="1">
        <v>1.5339969701480323</v>
      </c>
      <c r="C103" s="1">
        <v>1.4963613732040568</v>
      </c>
      <c r="D103" s="1">
        <v>1.5702304918912364</v>
      </c>
      <c r="E103" s="1">
        <v>1.0358642814111654</v>
      </c>
      <c r="F103" s="1">
        <v>5.018887487377925</v>
      </c>
      <c r="G103" s="1">
        <v>1.2505049523903913</v>
      </c>
      <c r="H103" s="1">
        <v>1.5526043893162633</v>
      </c>
      <c r="I103" s="1">
        <v>1.5067527358270238</v>
      </c>
      <c r="J103" s="1">
        <v>1.3159572383307891</v>
      </c>
      <c r="K103" s="1">
        <v>1.2161014826735552</v>
      </c>
      <c r="M103" s="1" t="s">
        <v>13</v>
      </c>
      <c r="N103" s="1">
        <f t="shared" si="51"/>
        <v>1.7497261402570436</v>
      </c>
      <c r="O103" s="1">
        <f t="shared" si="52"/>
        <v>1.1623726560911132</v>
      </c>
      <c r="P103" s="1">
        <f t="shared" si="53"/>
        <v>1.0358642814111654</v>
      </c>
      <c r="Q103" s="1">
        <f t="shared" si="54"/>
        <v>5.018887487377925</v>
      </c>
    </row>
    <row r="104" spans="1:17" x14ac:dyDescent="0.35">
      <c r="A104" s="1" t="s">
        <v>14</v>
      </c>
      <c r="B104" s="1" t="s">
        <v>411</v>
      </c>
      <c r="C104" s="1" t="s">
        <v>411</v>
      </c>
      <c r="D104" s="1">
        <v>1.9199999999999998E-2</v>
      </c>
      <c r="E104" s="1">
        <v>0.04</v>
      </c>
      <c r="F104" s="1" t="s">
        <v>411</v>
      </c>
      <c r="G104" s="1" t="s">
        <v>411</v>
      </c>
      <c r="H104" s="1">
        <v>2.4E-2</v>
      </c>
      <c r="I104" s="1" t="s">
        <v>411</v>
      </c>
      <c r="J104" s="1">
        <v>2.4E-2</v>
      </c>
      <c r="K104" s="1" t="s">
        <v>411</v>
      </c>
      <c r="M104" s="1" t="s">
        <v>14</v>
      </c>
      <c r="N104" s="1">
        <f t="shared" si="51"/>
        <v>2.6799999999999997E-2</v>
      </c>
      <c r="O104" s="1">
        <f t="shared" si="52"/>
        <v>9.0862533532804473E-3</v>
      </c>
      <c r="P104" s="1">
        <f t="shared" si="53"/>
        <v>1.9199999999999998E-2</v>
      </c>
      <c r="Q104" s="1">
        <f t="shared" si="54"/>
        <v>0.04</v>
      </c>
    </row>
    <row r="105" spans="1:17" x14ac:dyDescent="0.35">
      <c r="A105" s="1" t="s">
        <v>15</v>
      </c>
      <c r="B105" s="1">
        <v>4.9000000000000002E-2</v>
      </c>
      <c r="C105" s="1">
        <v>5.8500000000000003E-2</v>
      </c>
      <c r="D105" s="1">
        <v>5.3699999999999998E-2</v>
      </c>
      <c r="E105" s="1">
        <v>0.11</v>
      </c>
      <c r="F105" s="1">
        <v>9.9000000000000005E-2</v>
      </c>
      <c r="G105" s="1">
        <v>0.04</v>
      </c>
      <c r="H105" s="1">
        <v>2.8000000000000001E-2</v>
      </c>
      <c r="I105" s="1">
        <v>2.9000000000000001E-2</v>
      </c>
      <c r="J105" s="1">
        <v>0.26989999999999997</v>
      </c>
      <c r="K105" s="1">
        <v>0.05</v>
      </c>
      <c r="M105" s="1" t="s">
        <v>15</v>
      </c>
      <c r="N105" s="1">
        <f t="shared" si="51"/>
        <v>7.8710000000000002E-2</v>
      </c>
      <c r="O105" s="1">
        <f t="shared" si="52"/>
        <v>7.2438716627689262E-2</v>
      </c>
      <c r="P105" s="1">
        <f t="shared" si="53"/>
        <v>2.8000000000000001E-2</v>
      </c>
      <c r="Q105" s="1">
        <f t="shared" si="54"/>
        <v>0.26989999999999997</v>
      </c>
    </row>
    <row r="106" spans="1:17" x14ac:dyDescent="0.35">
      <c r="A106" s="1" t="s">
        <v>29</v>
      </c>
      <c r="B106" s="1">
        <v>32.630000000000003</v>
      </c>
      <c r="C106" s="1">
        <v>32.590000000000003</v>
      </c>
      <c r="D106" s="1">
        <v>32.58</v>
      </c>
      <c r="E106" s="1">
        <v>32.619999999999997</v>
      </c>
      <c r="F106" s="1">
        <v>32.299999999999997</v>
      </c>
      <c r="G106" s="1">
        <v>32.6</v>
      </c>
      <c r="H106" s="1">
        <v>32.67</v>
      </c>
      <c r="I106" s="1">
        <v>32.700000000000003</v>
      </c>
      <c r="J106" s="1">
        <v>32.270000000000003</v>
      </c>
      <c r="K106" s="1">
        <v>32.83</v>
      </c>
      <c r="M106" s="1" t="s">
        <v>29</v>
      </c>
      <c r="N106" s="1">
        <f t="shared" si="51"/>
        <v>32.578999999999994</v>
      </c>
      <c r="O106" s="1">
        <f t="shared" si="52"/>
        <v>0.1712989589382648</v>
      </c>
      <c r="P106" s="1">
        <f t="shared" si="53"/>
        <v>32.270000000000003</v>
      </c>
      <c r="Q106" s="1">
        <f t="shared" si="54"/>
        <v>32.83</v>
      </c>
    </row>
    <row r="107" spans="1:17" x14ac:dyDescent="0.35">
      <c r="A107" s="15" t="s">
        <v>413</v>
      </c>
      <c r="B107" s="15">
        <f t="shared" ref="B107:K107" si="55">SUM(B98:B106)</f>
        <v>103.75212817867197</v>
      </c>
      <c r="C107" s="15">
        <f t="shared" si="55"/>
        <v>103.49979392460101</v>
      </c>
      <c r="D107" s="15">
        <f t="shared" si="55"/>
        <v>100.34337343129256</v>
      </c>
      <c r="E107" s="15">
        <f t="shared" si="55"/>
        <v>103.86297063319515</v>
      </c>
      <c r="F107" s="15">
        <f t="shared" si="55"/>
        <v>101.26573748083636</v>
      </c>
      <c r="G107" s="15">
        <f t="shared" si="55"/>
        <v>104.2823386181135</v>
      </c>
      <c r="H107" s="15">
        <f t="shared" si="55"/>
        <v>103.52667177553079</v>
      </c>
      <c r="I107" s="15">
        <f t="shared" si="55"/>
        <v>103.51009161979563</v>
      </c>
      <c r="J107" s="15">
        <f t="shared" si="55"/>
        <v>104.25670550517808</v>
      </c>
      <c r="K107" s="15">
        <f t="shared" si="55"/>
        <v>104.33245119663741</v>
      </c>
      <c r="M107" s="1" t="s">
        <v>83</v>
      </c>
      <c r="N107" s="1">
        <f t="shared" si="51"/>
        <v>103.26322623638525</v>
      </c>
      <c r="O107" s="1">
        <f t="shared" si="52"/>
        <v>1.3527487917856338</v>
      </c>
      <c r="P107" s="1">
        <f t="shared" si="53"/>
        <v>100.34337343129256</v>
      </c>
      <c r="Q107" s="1">
        <f t="shared" si="54"/>
        <v>104.33245119663741</v>
      </c>
    </row>
    <row r="108" spans="1:17" x14ac:dyDescent="0.35">
      <c r="A108" s="1" t="s">
        <v>316</v>
      </c>
    </row>
    <row r="109" spans="1:17" s="11" customFormat="1" x14ac:dyDescent="0.35">
      <c r="A109" s="11" t="s">
        <v>17</v>
      </c>
      <c r="B109" s="11">
        <v>2.9532409839738007</v>
      </c>
      <c r="C109" s="11">
        <v>2.9525975454646689</v>
      </c>
      <c r="D109" s="11">
        <v>3.032696122749174</v>
      </c>
      <c r="E109" s="11">
        <v>2.9280515376940617</v>
      </c>
      <c r="F109" s="11">
        <v>3.1985181758364294</v>
      </c>
      <c r="G109" s="11">
        <v>2.9264635916177419</v>
      </c>
      <c r="H109" s="11">
        <v>2.9636698120600871</v>
      </c>
      <c r="I109" s="11">
        <v>2.963997147532337</v>
      </c>
      <c r="J109" s="11">
        <v>2.9274196252870457</v>
      </c>
      <c r="K109" s="11">
        <v>2.9393401381001771</v>
      </c>
      <c r="M109" s="11" t="s">
        <v>17</v>
      </c>
      <c r="N109" s="11">
        <f t="shared" si="51"/>
        <v>2.9785994680315526</v>
      </c>
      <c r="O109" s="11">
        <f t="shared" si="52"/>
        <v>8.3319915811371936E-2</v>
      </c>
      <c r="P109" s="11">
        <f t="shared" si="53"/>
        <v>2.9264635916177419</v>
      </c>
      <c r="Q109" s="11">
        <f t="shared" si="54"/>
        <v>3.1985181758364294</v>
      </c>
    </row>
    <row r="110" spans="1:17" s="11" customFormat="1" x14ac:dyDescent="0.35">
      <c r="A110" s="11" t="s">
        <v>18</v>
      </c>
      <c r="B110" s="11">
        <v>5.3913099098971155E-3</v>
      </c>
      <c r="C110" s="11">
        <v>7.8575375378618258E-3</v>
      </c>
      <c r="D110" s="11">
        <v>5.5363597989500305E-3</v>
      </c>
      <c r="E110" s="11">
        <v>6.0040938036667133E-3</v>
      </c>
      <c r="F110" s="11">
        <v>8.3581915036211891E-3</v>
      </c>
      <c r="G110" s="11">
        <v>1.0997467094323381E-3</v>
      </c>
      <c r="H110" s="11">
        <v>3.5590387730995232E-3</v>
      </c>
      <c r="I110" s="11">
        <v>2.3326838266008723E-3</v>
      </c>
      <c r="J110" s="11">
        <v>7.9496238675648579E-3</v>
      </c>
      <c r="K110" s="11">
        <v>3.7409561957819971E-3</v>
      </c>
      <c r="M110" s="11" t="s">
        <v>18</v>
      </c>
      <c r="N110" s="11">
        <f t="shared" si="51"/>
        <v>5.1829541926476461E-3</v>
      </c>
      <c r="O110" s="11">
        <f t="shared" si="52"/>
        <v>2.4775806086947839E-3</v>
      </c>
      <c r="P110" s="11">
        <f t="shared" si="53"/>
        <v>1.0997467094323381E-3</v>
      </c>
      <c r="Q110" s="11">
        <f t="shared" si="54"/>
        <v>8.3581915036211891E-3</v>
      </c>
    </row>
    <row r="111" spans="1:17" s="11" customFormat="1" x14ac:dyDescent="0.35">
      <c r="A111" s="11" t="s">
        <v>19</v>
      </c>
      <c r="B111" s="11">
        <v>2.4964331820933047E-2</v>
      </c>
      <c r="C111" s="11">
        <v>2.2608894669696688E-2</v>
      </c>
      <c r="D111" s="11">
        <v>2.563598186914472E-2</v>
      </c>
      <c r="E111" s="11">
        <v>1.7187368859796517E-2</v>
      </c>
      <c r="F111" s="11">
        <v>1.7397779090955787E-2</v>
      </c>
      <c r="G111" s="11">
        <v>2.0108257327786504E-2</v>
      </c>
      <c r="H111" s="11">
        <v>1.9234003685897113E-2</v>
      </c>
      <c r="I111" s="11">
        <v>1.7605904624332137E-2</v>
      </c>
      <c r="J111" s="11">
        <v>1.2458953192227307E-2</v>
      </c>
      <c r="K111" s="11">
        <v>1.7215895862680984E-2</v>
      </c>
      <c r="M111" s="11" t="s">
        <v>19</v>
      </c>
      <c r="N111" s="11">
        <f t="shared" si="51"/>
        <v>1.9441737100345084E-2</v>
      </c>
      <c r="O111" s="11">
        <f t="shared" si="52"/>
        <v>4.0239542722815278E-3</v>
      </c>
      <c r="P111" s="11">
        <f t="shared" si="53"/>
        <v>1.2458953192227307E-2</v>
      </c>
      <c r="Q111" s="11">
        <f t="shared" si="54"/>
        <v>2.563598186914472E-2</v>
      </c>
    </row>
    <row r="112" spans="1:17" s="11" customFormat="1" x14ac:dyDescent="0.35">
      <c r="A112" s="11" t="s">
        <v>20</v>
      </c>
      <c r="B112" s="11">
        <v>0.79419905783730926</v>
      </c>
      <c r="C112" s="11">
        <v>0.835797233141921</v>
      </c>
      <c r="D112" s="11">
        <v>0.81556649676226423</v>
      </c>
      <c r="E112" s="11">
        <v>0.8309325449534537</v>
      </c>
      <c r="F112" s="11">
        <v>0.82147163074171392</v>
      </c>
      <c r="G112" s="11">
        <v>0.77339492673914623</v>
      </c>
      <c r="H112" s="11">
        <v>0.82966039752749854</v>
      </c>
      <c r="I112" s="11">
        <v>0.79641990747334568</v>
      </c>
      <c r="J112" s="11">
        <v>0.6043461334719693</v>
      </c>
      <c r="K112" s="11">
        <v>0.70642186547945851</v>
      </c>
      <c r="M112" s="11" t="s">
        <v>20</v>
      </c>
      <c r="N112" s="11">
        <f t="shared" si="51"/>
        <v>0.78082101941280802</v>
      </c>
      <c r="O112" s="11">
        <f t="shared" si="52"/>
        <v>7.2979919511637389E-2</v>
      </c>
      <c r="P112" s="11">
        <f t="shared" si="53"/>
        <v>0.6043461334719693</v>
      </c>
      <c r="Q112" s="11">
        <f t="shared" si="54"/>
        <v>0.835797233141921</v>
      </c>
    </row>
    <row r="113" spans="1:17" s="11" customFormat="1" x14ac:dyDescent="0.35">
      <c r="A113" s="11" t="s">
        <v>21</v>
      </c>
      <c r="B113" s="11">
        <v>1.2635720225743619</v>
      </c>
      <c r="C113" s="11">
        <v>1.2206837061833227</v>
      </c>
      <c r="D113" s="11">
        <v>1.0823325562723412</v>
      </c>
      <c r="E113" s="11">
        <v>1.2837688231912949</v>
      </c>
      <c r="F113" s="11">
        <v>0.74737785548722968</v>
      </c>
      <c r="G113" s="11">
        <v>1.3513701392787141</v>
      </c>
      <c r="H113" s="11">
        <v>1.2166478971202324</v>
      </c>
      <c r="I113" s="11">
        <v>1.2533145251844502</v>
      </c>
      <c r="J113" s="11">
        <v>1.512456415026584</v>
      </c>
      <c r="K113" s="11">
        <v>1.3902000500659426</v>
      </c>
      <c r="M113" s="11" t="s">
        <v>21</v>
      </c>
      <c r="N113" s="11">
        <f t="shared" si="51"/>
        <v>1.2321723990384474</v>
      </c>
      <c r="O113" s="11">
        <f t="shared" si="52"/>
        <v>0.20539550313917548</v>
      </c>
      <c r="P113" s="11">
        <f t="shared" si="53"/>
        <v>0.74737785548722968</v>
      </c>
      <c r="Q113" s="11">
        <f t="shared" si="54"/>
        <v>1.512456415026584</v>
      </c>
    </row>
    <row r="114" spans="1:17" s="11" customFormat="1" x14ac:dyDescent="0.35">
      <c r="A114" s="11" t="s">
        <v>22</v>
      </c>
      <c r="B114" s="11">
        <v>0.10451325449825277</v>
      </c>
      <c r="C114" s="11">
        <v>0.10215231860823271</v>
      </c>
      <c r="D114" s="11">
        <v>0.10986017479669541</v>
      </c>
      <c r="E114" s="11">
        <v>7.0576399029652404E-2</v>
      </c>
      <c r="F114" s="11">
        <v>0.34555824024460624</v>
      </c>
      <c r="G114" s="11">
        <v>8.4965149699385067E-2</v>
      </c>
      <c r="H114" s="11">
        <v>0.10594995588571132</v>
      </c>
      <c r="I114" s="11">
        <v>0.10286070938799008</v>
      </c>
      <c r="J114" s="11">
        <v>8.9491183274018393E-2</v>
      </c>
      <c r="K114" s="11">
        <v>8.253292010451152E-2</v>
      </c>
      <c r="M114" s="11" t="s">
        <v>22</v>
      </c>
      <c r="N114" s="11">
        <f t="shared" si="51"/>
        <v>0.11984603055290559</v>
      </c>
      <c r="O114" s="11">
        <f t="shared" si="52"/>
        <v>8.0300366550610819E-2</v>
      </c>
      <c r="P114" s="11">
        <f t="shared" si="53"/>
        <v>7.0576399029652404E-2</v>
      </c>
      <c r="Q114" s="11">
        <f t="shared" si="54"/>
        <v>0.34555824024460624</v>
      </c>
    </row>
    <row r="115" spans="1:17" s="11" customFormat="1" x14ac:dyDescent="0.35">
      <c r="A115" s="11" t="s">
        <v>23</v>
      </c>
      <c r="B115" s="11">
        <v>0</v>
      </c>
      <c r="C115" s="11">
        <v>8.3661732747645123E-4</v>
      </c>
      <c r="D115" s="11">
        <v>1.3605291558350127E-3</v>
      </c>
      <c r="E115" s="11">
        <v>2.7602370080501912E-3</v>
      </c>
      <c r="F115" s="11">
        <v>0</v>
      </c>
      <c r="G115" s="11">
        <v>0</v>
      </c>
      <c r="H115" s="11">
        <v>1.6587500827536282E-3</v>
      </c>
      <c r="I115" s="11">
        <v>0</v>
      </c>
      <c r="J115" s="11">
        <v>1.6530251460361242E-3</v>
      </c>
      <c r="K115" s="11">
        <v>0</v>
      </c>
      <c r="M115" s="11" t="s">
        <v>23</v>
      </c>
      <c r="N115" s="11">
        <f t="shared" si="51"/>
        <v>8.2691587201514077E-4</v>
      </c>
      <c r="O115" s="11">
        <f t="shared" si="52"/>
        <v>9.8972060331737363E-4</v>
      </c>
      <c r="P115" s="11">
        <f t="shared" si="53"/>
        <v>0</v>
      </c>
      <c r="Q115" s="11">
        <f t="shared" si="54"/>
        <v>2.7602370080501912E-3</v>
      </c>
    </row>
    <row r="116" spans="1:17" s="11" customFormat="1" x14ac:dyDescent="0.35">
      <c r="A116" s="11" t="s">
        <v>24</v>
      </c>
      <c r="B116" s="11">
        <v>5.9510760665921819E-3</v>
      </c>
      <c r="C116" s="11">
        <v>7.1190190857460854E-3</v>
      </c>
      <c r="D116" s="11">
        <v>6.6973611163205745E-3</v>
      </c>
      <c r="E116" s="11">
        <v>1.3359858998542685E-2</v>
      </c>
      <c r="F116" s="11">
        <v>1.215070676221424E-2</v>
      </c>
      <c r="G116" s="11">
        <v>4.8447118752731992E-3</v>
      </c>
      <c r="H116" s="11">
        <v>3.4060463491260287E-3</v>
      </c>
      <c r="I116" s="11">
        <v>3.5290521481654313E-3</v>
      </c>
      <c r="J116" s="11">
        <v>3.2718539505917008E-2</v>
      </c>
      <c r="K116" s="11">
        <v>6.0489493651425738E-3</v>
      </c>
      <c r="M116" s="11" t="s">
        <v>24</v>
      </c>
      <c r="N116" s="11">
        <f t="shared" si="51"/>
        <v>9.5825321273040002E-3</v>
      </c>
      <c r="O116" s="11">
        <f t="shared" si="52"/>
        <v>8.7777868785278643E-3</v>
      </c>
      <c r="P116" s="11">
        <f t="shared" si="53"/>
        <v>3.4060463491260287E-3</v>
      </c>
      <c r="Q116" s="11">
        <f t="shared" si="54"/>
        <v>3.2718539505917008E-2</v>
      </c>
    </row>
    <row r="117" spans="1:17" s="11" customFormat="1" x14ac:dyDescent="0.35">
      <c r="A117" s="11" t="s">
        <v>35</v>
      </c>
      <c r="B117" s="11">
        <v>2.8481679633188524</v>
      </c>
      <c r="C117" s="11">
        <v>2.8503471279810735</v>
      </c>
      <c r="D117" s="11">
        <v>2.9203144174792754</v>
      </c>
      <c r="E117" s="11">
        <v>2.8473591364614812</v>
      </c>
      <c r="F117" s="11">
        <v>2.84916742033323</v>
      </c>
      <c r="G117" s="11">
        <v>2.8377534767525212</v>
      </c>
      <c r="H117" s="11">
        <v>2.8562140985155948</v>
      </c>
      <c r="I117" s="11">
        <v>2.8599400698227782</v>
      </c>
      <c r="J117" s="11">
        <v>2.8115065012286369</v>
      </c>
      <c r="K117" s="11">
        <v>2.8544992248263035</v>
      </c>
      <c r="M117" s="11" t="s">
        <v>35</v>
      </c>
      <c r="N117" s="11">
        <f t="shared" si="51"/>
        <v>2.8535269436719739</v>
      </c>
      <c r="O117" s="11">
        <f t="shared" si="52"/>
        <v>2.7121655976066115E-2</v>
      </c>
      <c r="P117" s="11">
        <f t="shared" si="53"/>
        <v>2.8115065012286369</v>
      </c>
      <c r="Q117" s="11">
        <f t="shared" si="54"/>
        <v>2.9203144174792754</v>
      </c>
    </row>
    <row r="118" spans="1:17" s="11" customFormat="1" x14ac:dyDescent="0.35">
      <c r="A118" s="17" t="s">
        <v>412</v>
      </c>
      <c r="B118" s="17">
        <f>SUM(B109:B117)</f>
        <v>8</v>
      </c>
      <c r="C118" s="17">
        <f t="shared" ref="C118:K118" si="56">SUM(C109:C117)</f>
        <v>8</v>
      </c>
      <c r="D118" s="17">
        <f t="shared" si="56"/>
        <v>8</v>
      </c>
      <c r="E118" s="17">
        <f t="shared" si="56"/>
        <v>7.9999999999999991</v>
      </c>
      <c r="F118" s="17">
        <f t="shared" si="56"/>
        <v>8</v>
      </c>
      <c r="G118" s="17">
        <f t="shared" si="56"/>
        <v>8</v>
      </c>
      <c r="H118" s="17">
        <f t="shared" si="56"/>
        <v>8</v>
      </c>
      <c r="I118" s="17">
        <f t="shared" si="56"/>
        <v>7.9999999999999982</v>
      </c>
      <c r="J118" s="17">
        <f t="shared" si="56"/>
        <v>8</v>
      </c>
      <c r="K118" s="17">
        <f t="shared" si="56"/>
        <v>7.9999999999999982</v>
      </c>
    </row>
    <row r="119" spans="1:17" s="11" customFormat="1" x14ac:dyDescent="0.35">
      <c r="A119" s="11" t="s">
        <v>259</v>
      </c>
      <c r="B119" s="11">
        <f>100*(B114/(B114+B115+B117+B116))</f>
        <v>3.5324854228864564</v>
      </c>
      <c r="C119" s="11">
        <f t="shared" ref="C119:K119" si="57">100*(C114/(C114+C115+C117+C116))</f>
        <v>3.4505613408810309</v>
      </c>
      <c r="D119" s="11">
        <f t="shared" si="57"/>
        <v>3.6159239106204639</v>
      </c>
      <c r="E119" s="11">
        <f t="shared" si="57"/>
        <v>2.4054212971287718</v>
      </c>
      <c r="F119" s="11">
        <f t="shared" si="57"/>
        <v>10.775539829470576</v>
      </c>
      <c r="G119" s="11">
        <f t="shared" si="57"/>
        <v>2.9022480431775892</v>
      </c>
      <c r="H119" s="11">
        <f t="shared" si="57"/>
        <v>3.5706701846054449</v>
      </c>
      <c r="I119" s="11">
        <f t="shared" si="57"/>
        <v>3.467608635445222</v>
      </c>
      <c r="J119" s="11">
        <f t="shared" si="57"/>
        <v>3.0487197922302967</v>
      </c>
      <c r="K119" s="11">
        <f t="shared" si="57"/>
        <v>2.8043032950899707</v>
      </c>
      <c r="M119" s="11" t="s">
        <v>259</v>
      </c>
      <c r="N119" s="11">
        <f t="shared" ref="N119:N125" si="58">AVERAGE(B119:K119)</f>
        <v>3.9573481751535824</v>
      </c>
      <c r="O119" s="11">
        <f t="shared" ref="O119:O125" si="59">STDEV(B119:K119)</f>
        <v>2.4291709893413844</v>
      </c>
      <c r="P119" s="11">
        <f t="shared" ref="P119:P125" si="60">MIN(B119:K119)</f>
        <v>2.4054212971287718</v>
      </c>
      <c r="Q119" s="11">
        <f t="shared" ref="Q119:Q125" si="61">MAX(B119:K119)</f>
        <v>10.775539829470576</v>
      </c>
    </row>
    <row r="120" spans="1:17" s="11" customFormat="1" x14ac:dyDescent="0.35">
      <c r="A120" s="11" t="s">
        <v>260</v>
      </c>
      <c r="B120" s="11">
        <f>100*(B116/(B114+B115+B116+B117))</f>
        <v>0.20114280773905849</v>
      </c>
      <c r="C120" s="11">
        <f t="shared" ref="C120:K120" si="62">100*(C116/(C114+C115+C116+C117))</f>
        <v>0.24047043059764622</v>
      </c>
      <c r="D120" s="11">
        <f t="shared" si="62"/>
        <v>0.22043609746096796</v>
      </c>
      <c r="E120" s="11">
        <f t="shared" si="62"/>
        <v>0.45533761715768739</v>
      </c>
      <c r="F120" s="11">
        <f t="shared" si="62"/>
        <v>0.37889539135219813</v>
      </c>
      <c r="G120" s="11">
        <f t="shared" si="62"/>
        <v>0.16548615061020289</v>
      </c>
      <c r="H120" s="11">
        <f t="shared" si="62"/>
        <v>0.11478879858456568</v>
      </c>
      <c r="I120" s="11">
        <f t="shared" si="62"/>
        <v>0.11897032187242319</v>
      </c>
      <c r="J120" s="11">
        <f t="shared" si="62"/>
        <v>1.1146311325343483</v>
      </c>
      <c r="K120" s="11">
        <f t="shared" si="62"/>
        <v>0.20553118216369098</v>
      </c>
      <c r="M120" s="11" t="s">
        <v>260</v>
      </c>
      <c r="N120" s="11">
        <f t="shared" si="58"/>
        <v>0.32156899300727898</v>
      </c>
      <c r="O120" s="11">
        <f t="shared" si="59"/>
        <v>0.29871318852287421</v>
      </c>
      <c r="P120" s="11">
        <f t="shared" si="60"/>
        <v>0.11478879858456568</v>
      </c>
      <c r="Q120" s="11">
        <f t="shared" si="61"/>
        <v>1.1146311325343483</v>
      </c>
    </row>
    <row r="121" spans="1:17" s="11" customFormat="1" x14ac:dyDescent="0.35">
      <c r="A121" s="11" t="s">
        <v>261</v>
      </c>
      <c r="B121" s="11">
        <f>100*(B111/(B110+B111+B113+B112))*(B117/(B114+B115+B116+B117))</f>
        <v>1.1509002890313864</v>
      </c>
      <c r="C121" s="11">
        <f t="shared" ref="C121:K121" si="63">100*(C111/(C110+C111+C113+C112))*(C117/(C114+C115+C116+C117))</f>
        <v>1.0430547632940899</v>
      </c>
      <c r="D121" s="11">
        <f t="shared" si="63"/>
        <v>1.2773510361012956</v>
      </c>
      <c r="E121" s="11">
        <f t="shared" si="63"/>
        <v>0.78018459455926614</v>
      </c>
      <c r="F121" s="11">
        <f t="shared" si="63"/>
        <v>0.96934041121270031</v>
      </c>
      <c r="G121" s="11">
        <f t="shared" si="63"/>
        <v>0.90827744830306212</v>
      </c>
      <c r="H121" s="11">
        <f t="shared" si="63"/>
        <v>0.89480344828268632</v>
      </c>
      <c r="I121" s="11">
        <f t="shared" si="63"/>
        <v>0.82015153025172882</v>
      </c>
      <c r="J121" s="11">
        <f t="shared" si="63"/>
        <v>0.55835509024485108</v>
      </c>
      <c r="K121" s="11">
        <f t="shared" si="63"/>
        <v>0.78852915173172788</v>
      </c>
      <c r="M121" s="11" t="s">
        <v>261</v>
      </c>
      <c r="N121" s="11">
        <f t="shared" si="58"/>
        <v>0.91909477630127934</v>
      </c>
      <c r="O121" s="11">
        <f t="shared" si="59"/>
        <v>0.2046529411164594</v>
      </c>
      <c r="P121" s="11">
        <f t="shared" si="60"/>
        <v>0.55835509024485108</v>
      </c>
      <c r="Q121" s="11">
        <f t="shared" si="61"/>
        <v>1.2773510361012956</v>
      </c>
    </row>
    <row r="122" spans="1:17" s="11" customFormat="1" x14ac:dyDescent="0.35">
      <c r="A122" s="11" t="s">
        <v>262</v>
      </c>
      <c r="B122" s="11">
        <f>100*(B115/(B114+B115+B116+B117))</f>
        <v>0</v>
      </c>
      <c r="C122" s="11">
        <f t="shared" ref="C122:K122" si="64">100*(C115/(C114+C115+C116+C117))</f>
        <v>2.8259754126313038E-2</v>
      </c>
      <c r="D122" s="11">
        <f t="shared" si="64"/>
        <v>4.4780284709942747E-2</v>
      </c>
      <c r="E122" s="11">
        <f t="shared" si="64"/>
        <v>9.4075823867088459E-2</v>
      </c>
      <c r="F122" s="11">
        <f t="shared" si="64"/>
        <v>0</v>
      </c>
      <c r="G122" s="11">
        <f t="shared" si="64"/>
        <v>0</v>
      </c>
      <c r="H122" s="11">
        <f t="shared" si="64"/>
        <v>5.590233063040817E-2</v>
      </c>
      <c r="I122" s="11">
        <f t="shared" si="64"/>
        <v>0</v>
      </c>
      <c r="J122" s="11">
        <f t="shared" si="64"/>
        <v>5.6314044528203676E-2</v>
      </c>
      <c r="K122" s="11">
        <f t="shared" si="64"/>
        <v>0</v>
      </c>
      <c r="M122" s="11" t="s">
        <v>262</v>
      </c>
      <c r="N122" s="11">
        <f t="shared" si="58"/>
        <v>2.7933223786195609E-2</v>
      </c>
      <c r="O122" s="11">
        <f t="shared" si="59"/>
        <v>3.3578830150348835E-2</v>
      </c>
      <c r="P122" s="11">
        <f t="shared" si="60"/>
        <v>0</v>
      </c>
      <c r="Q122" s="11">
        <f t="shared" si="61"/>
        <v>9.4075823867088459E-2</v>
      </c>
    </row>
    <row r="123" spans="1:17" s="11" customFormat="1" x14ac:dyDescent="0.35">
      <c r="A123" s="11" t="s">
        <v>263</v>
      </c>
      <c r="B123" s="11">
        <f>100*(B112/(B110+B111+B112+B113))*(B117/(B114+B115+B116+B117))</f>
        <v>36.61399519000831</v>
      </c>
      <c r="C123" s="11">
        <f t="shared" ref="C123:K123" si="65">100*(C112/(C110+C111+C112+C113))*(C117/(C114+C115+C116+C117))</f>
        <v>38.559261649583199</v>
      </c>
      <c r="D123" s="11">
        <f t="shared" si="65"/>
        <v>40.636817226908803</v>
      </c>
      <c r="E123" s="11">
        <f t="shared" si="65"/>
        <v>37.718441721875308</v>
      </c>
      <c r="F123" s="11">
        <f t="shared" si="65"/>
        <v>45.769384941592264</v>
      </c>
      <c r="G123" s="11">
        <f t="shared" si="65"/>
        <v>34.933766717739296</v>
      </c>
      <c r="H123" s="11">
        <f t="shared" si="65"/>
        <v>38.597423434805997</v>
      </c>
      <c r="I123" s="11">
        <f t="shared" si="65"/>
        <v>37.100337629596964</v>
      </c>
      <c r="J123" s="11">
        <f t="shared" si="65"/>
        <v>27.084116513447114</v>
      </c>
      <c r="K123" s="11">
        <f t="shared" si="65"/>
        <v>32.355808770820296</v>
      </c>
      <c r="M123" s="11" t="s">
        <v>263</v>
      </c>
      <c r="N123" s="11">
        <f t="shared" si="58"/>
        <v>36.936935379637752</v>
      </c>
      <c r="O123" s="11">
        <f t="shared" si="59"/>
        <v>4.9431169000053226</v>
      </c>
      <c r="P123" s="11">
        <f t="shared" si="60"/>
        <v>27.084116513447114</v>
      </c>
      <c r="Q123" s="11">
        <f t="shared" si="61"/>
        <v>45.769384941592264</v>
      </c>
    </row>
    <row r="124" spans="1:17" s="11" customFormat="1" x14ac:dyDescent="0.35">
      <c r="A124" s="11" t="s">
        <v>264</v>
      </c>
      <c r="B124" s="11">
        <f>100*(B113/(B110+B111+B112+B113))*(B117/(B114+B115+B116+B117))</f>
        <v>58.252927273358679</v>
      </c>
      <c r="C124" s="11">
        <f t="shared" ref="C124:K124" si="66">100*(C113/(C110+C111+C112+C113))*(C117/(C114+C115+C116+C117))</f>
        <v>56.315886858306072</v>
      </c>
      <c r="D124" s="11">
        <f t="shared" si="66"/>
        <v>53.928834059000003</v>
      </c>
      <c r="E124" s="11">
        <f t="shared" si="66"/>
        <v>58.27399568831877</v>
      </c>
      <c r="F124" s="11">
        <f t="shared" si="66"/>
        <v>41.641151665494405</v>
      </c>
      <c r="G124" s="11">
        <f t="shared" si="66"/>
        <v>61.040546766870783</v>
      </c>
      <c r="H124" s="11">
        <f t="shared" si="66"/>
        <v>56.600838362493299</v>
      </c>
      <c r="I124" s="11">
        <f t="shared" si="66"/>
        <v>58.384266395271261</v>
      </c>
      <c r="J124" s="11">
        <f t="shared" si="66"/>
        <v>67.781596501254825</v>
      </c>
      <c r="K124" s="11">
        <f t="shared" si="66"/>
        <v>63.67448287092467</v>
      </c>
      <c r="M124" s="11" t="s">
        <v>264</v>
      </c>
      <c r="N124" s="11">
        <f t="shared" si="58"/>
        <v>57.589452644129267</v>
      </c>
      <c r="O124" s="11">
        <f t="shared" si="59"/>
        <v>6.8694632420991804</v>
      </c>
      <c r="P124" s="11">
        <f t="shared" si="60"/>
        <v>41.641151665494405</v>
      </c>
      <c r="Q124" s="11">
        <f t="shared" si="61"/>
        <v>67.781596501254825</v>
      </c>
    </row>
    <row r="125" spans="1:17" s="11" customFormat="1" x14ac:dyDescent="0.35">
      <c r="A125" s="11" t="s">
        <v>265</v>
      </c>
      <c r="B125" s="11">
        <f>100*(B110/(B110+B111+B112+B113))*(B117/(B114+B115+B116+B117))</f>
        <v>0.24854901697611151</v>
      </c>
      <c r="C125" s="11">
        <f t="shared" ref="C125:K125" si="67">100*(C110/(C110+C111+C112+C113))*(C117/(C114+C115+C116+C117))</f>
        <v>0.36250520321163687</v>
      </c>
      <c r="D125" s="11">
        <f t="shared" si="67"/>
        <v>0.27585738519849862</v>
      </c>
      <c r="E125" s="11">
        <f t="shared" si="67"/>
        <v>0.27254325709310312</v>
      </c>
      <c r="F125" s="11">
        <f t="shared" si="67"/>
        <v>0.46568776087784913</v>
      </c>
      <c r="G125" s="11">
        <f t="shared" si="67"/>
        <v>4.9674873299070145E-2</v>
      </c>
      <c r="H125" s="11">
        <f t="shared" si="67"/>
        <v>0.16557344059761714</v>
      </c>
      <c r="I125" s="11">
        <f t="shared" si="67"/>
        <v>0.10866548756239998</v>
      </c>
      <c r="J125" s="11">
        <f t="shared" si="67"/>
        <v>0.35626692576034003</v>
      </c>
      <c r="K125" s="11">
        <f t="shared" si="67"/>
        <v>0.17134472926964819</v>
      </c>
      <c r="M125" s="11" t="s">
        <v>265</v>
      </c>
      <c r="N125" s="11">
        <f t="shared" si="58"/>
        <v>0.24766680798462745</v>
      </c>
      <c r="O125" s="11">
        <f t="shared" si="59"/>
        <v>0.12693649204064009</v>
      </c>
      <c r="P125" s="11">
        <f t="shared" si="60"/>
        <v>4.9674873299070145E-2</v>
      </c>
      <c r="Q125" s="11">
        <f t="shared" si="61"/>
        <v>0.46568776087784913</v>
      </c>
    </row>
  </sheetData>
  <mergeCells count="1">
    <mergeCell ref="B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U33"/>
  <sheetViews>
    <sheetView tabSelected="1" zoomScale="90" zoomScaleNormal="90" workbookViewId="0">
      <selection activeCell="E8" sqref="E8"/>
    </sheetView>
  </sheetViews>
  <sheetFormatPr defaultColWidth="9.1796875" defaultRowHeight="14" x14ac:dyDescent="0.35"/>
  <cols>
    <col min="1" max="16384" width="9.1796875" style="1"/>
  </cols>
  <sheetData>
    <row r="1" spans="1:21" ht="20" x14ac:dyDescent="0.35">
      <c r="A1" s="35" t="s">
        <v>425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3" spans="1:21" x14ac:dyDescent="0.35">
      <c r="B3" s="1" t="s">
        <v>212</v>
      </c>
    </row>
    <row r="4" spans="1:21" x14ac:dyDescent="0.35">
      <c r="B4" s="1" t="s">
        <v>240</v>
      </c>
      <c r="C4" s="1" t="s">
        <v>241</v>
      </c>
      <c r="D4" s="1" t="s">
        <v>242</v>
      </c>
      <c r="E4" s="1" t="s">
        <v>243</v>
      </c>
      <c r="F4" s="1" t="s">
        <v>244</v>
      </c>
      <c r="G4" s="1" t="s">
        <v>245</v>
      </c>
      <c r="H4" s="1" t="s">
        <v>246</v>
      </c>
      <c r="N4" s="32" t="s">
        <v>254</v>
      </c>
      <c r="O4" s="32"/>
      <c r="R4" s="32" t="s">
        <v>253</v>
      </c>
      <c r="S4" s="32"/>
    </row>
    <row r="5" spans="1:21" x14ac:dyDescent="0.35">
      <c r="B5" s="1" t="s">
        <v>254</v>
      </c>
      <c r="C5" s="1" t="s">
        <v>254</v>
      </c>
      <c r="D5" s="1" t="s">
        <v>254</v>
      </c>
      <c r="E5" s="1" t="s">
        <v>253</v>
      </c>
      <c r="F5" s="1" t="s">
        <v>253</v>
      </c>
      <c r="G5" s="1" t="s">
        <v>254</v>
      </c>
      <c r="H5" s="1" t="s">
        <v>253</v>
      </c>
      <c r="N5" s="1" t="s">
        <v>267</v>
      </c>
      <c r="O5" s="1" t="s">
        <v>266</v>
      </c>
      <c r="P5" s="1" t="s">
        <v>249</v>
      </c>
      <c r="Q5" s="1" t="s">
        <v>250</v>
      </c>
      <c r="R5" s="1" t="s">
        <v>268</v>
      </c>
      <c r="S5" s="1" t="s">
        <v>266</v>
      </c>
      <c r="T5" s="1" t="s">
        <v>249</v>
      </c>
      <c r="U5" s="1" t="s">
        <v>250</v>
      </c>
    </row>
    <row r="6" spans="1:21" x14ac:dyDescent="0.35">
      <c r="A6" s="1" t="s">
        <v>8</v>
      </c>
      <c r="B6" s="1">
        <v>58.83</v>
      </c>
      <c r="C6" s="1">
        <v>59.08</v>
      </c>
      <c r="D6" s="1">
        <v>58.87</v>
      </c>
      <c r="E6" s="1">
        <v>55.54</v>
      </c>
      <c r="F6" s="1">
        <v>54.66</v>
      </c>
      <c r="G6" s="1">
        <v>58.58</v>
      </c>
      <c r="H6" s="1">
        <v>54.61</v>
      </c>
      <c r="M6" s="1" t="s">
        <v>8</v>
      </c>
      <c r="N6" s="1">
        <f>AVERAGE(B6:D6,G6)</f>
        <v>58.84</v>
      </c>
      <c r="O6" s="1">
        <f>STDEV(B6:D6,G6)</f>
        <v>0.20510160083886875</v>
      </c>
      <c r="R6" s="1">
        <f>AVERAGE(E6,F6,H6)</f>
        <v>54.936666666666667</v>
      </c>
      <c r="S6" s="1">
        <f>STDEV(E6,F6,H6)</f>
        <v>0.52309973555081635</v>
      </c>
    </row>
    <row r="7" spans="1:21" x14ac:dyDescent="0.35">
      <c r="A7" s="1" t="s">
        <v>9</v>
      </c>
      <c r="B7" s="1">
        <v>8.6999999999999994E-3</v>
      </c>
      <c r="C7" s="1">
        <v>7.22E-2</v>
      </c>
      <c r="D7" s="1">
        <v>7.3599999999999999E-2</v>
      </c>
      <c r="E7" s="1">
        <v>0.1041</v>
      </c>
      <c r="F7" s="1">
        <v>0.14080000000000001</v>
      </c>
      <c r="G7" s="1">
        <v>2.5999999999999999E-2</v>
      </c>
      <c r="H7" s="1">
        <v>9.2499999999999999E-2</v>
      </c>
      <c r="M7" s="1" t="s">
        <v>9</v>
      </c>
      <c r="N7" s="1">
        <f t="shared" ref="N7:N28" si="0">AVERAGE(B7:D7,G7)</f>
        <v>4.5124999999999998E-2</v>
      </c>
      <c r="O7" s="1">
        <f t="shared" ref="O7:O28" si="1">STDEV(B7:D7,G7)</f>
        <v>3.2845230501043321E-2</v>
      </c>
      <c r="R7" s="1">
        <f t="shared" ref="R7:R28" si="2">AVERAGE(E7,F7,H7)</f>
        <v>0.11246666666666667</v>
      </c>
      <c r="S7" s="1">
        <f t="shared" ref="S7:S28" si="3">STDEV(E7,F7,H7)</f>
        <v>2.5213554555701401E-2</v>
      </c>
    </row>
    <row r="8" spans="1:21" x14ac:dyDescent="0.35">
      <c r="A8" s="1" t="s">
        <v>10</v>
      </c>
      <c r="B8" s="1">
        <v>0.52</v>
      </c>
      <c r="C8" s="1">
        <v>0.54949999999999999</v>
      </c>
      <c r="D8" s="1">
        <v>0.65200000000000002</v>
      </c>
      <c r="E8" s="1">
        <v>0.97250000000000003</v>
      </c>
      <c r="F8" s="1">
        <v>1.3170999999999999</v>
      </c>
      <c r="G8" s="1">
        <v>0.57899999999999996</v>
      </c>
      <c r="H8" s="1">
        <v>0.91</v>
      </c>
      <c r="M8" s="1" t="s">
        <v>10</v>
      </c>
      <c r="N8" s="1">
        <f t="shared" si="0"/>
        <v>0.57512500000000011</v>
      </c>
      <c r="O8" s="1">
        <f t="shared" si="1"/>
        <v>5.662798925148823E-2</v>
      </c>
      <c r="P8" s="1">
        <f>MIN(B8:D8,G8)</f>
        <v>0.52</v>
      </c>
      <c r="Q8" s="1">
        <f>MAX(B8:D8,G8)</f>
        <v>0.65200000000000002</v>
      </c>
      <c r="R8" s="1">
        <f t="shared" si="2"/>
        <v>1.0665333333333333</v>
      </c>
      <c r="S8" s="1">
        <f t="shared" si="3"/>
        <v>0.21923572549503195</v>
      </c>
      <c r="T8" s="1">
        <f>MIN(E8,F8,H8)</f>
        <v>0.91</v>
      </c>
      <c r="U8" s="1">
        <f>MAX(E8,F8,H8)</f>
        <v>1.3170999999999999</v>
      </c>
    </row>
    <row r="9" spans="1:21" x14ac:dyDescent="0.35">
      <c r="A9" s="1" t="s">
        <v>11</v>
      </c>
      <c r="B9" s="1">
        <v>0.90900000000000003</v>
      </c>
      <c r="C9" s="1">
        <v>0.82599999999999996</v>
      </c>
      <c r="D9" s="1">
        <v>0.51480000000000004</v>
      </c>
      <c r="E9" s="1">
        <v>1.72</v>
      </c>
      <c r="F9" s="1">
        <v>1.3796999999999999</v>
      </c>
      <c r="G9" s="1">
        <v>0.77270000000000005</v>
      </c>
      <c r="H9" s="1">
        <v>1.58</v>
      </c>
      <c r="M9" s="1" t="s">
        <v>11</v>
      </c>
      <c r="N9" s="1">
        <f t="shared" si="0"/>
        <v>0.75562499999999999</v>
      </c>
      <c r="O9" s="1">
        <f t="shared" si="1"/>
        <v>0.17006348569480365</v>
      </c>
      <c r="P9" s="1">
        <f>MIN(B9:D9,G9)</f>
        <v>0.51480000000000004</v>
      </c>
      <c r="Q9" s="1">
        <f>MAX(B9:D9,G9)</f>
        <v>0.90900000000000003</v>
      </c>
      <c r="R9" s="1">
        <f t="shared" si="2"/>
        <v>1.5599000000000001</v>
      </c>
      <c r="S9" s="1">
        <f t="shared" si="3"/>
        <v>0.17103809517180671</v>
      </c>
      <c r="T9" s="1">
        <f>MIN(E9,F9,H9)</f>
        <v>1.3796999999999999</v>
      </c>
      <c r="U9" s="1">
        <f>MAX(E9,F9,H9)</f>
        <v>1.72</v>
      </c>
    </row>
    <row r="10" spans="1:21" ht="17" x14ac:dyDescent="0.35">
      <c r="A10" s="1" t="s">
        <v>416</v>
      </c>
      <c r="B10" s="1">
        <v>3.52</v>
      </c>
      <c r="C10" s="1">
        <v>3.19</v>
      </c>
      <c r="D10" s="1">
        <v>3.42</v>
      </c>
      <c r="E10" s="1">
        <v>1.72</v>
      </c>
      <c r="F10" s="1">
        <v>1.7</v>
      </c>
      <c r="G10" s="1">
        <v>3.66</v>
      </c>
      <c r="H10" s="1">
        <v>1.48</v>
      </c>
      <c r="N10" s="1">
        <f t="shared" si="0"/>
        <v>3.4474999999999998</v>
      </c>
      <c r="O10" s="1">
        <f t="shared" si="1"/>
        <v>0.19788464653260332</v>
      </c>
      <c r="R10" s="1">
        <f t="shared" si="2"/>
        <v>1.6333333333333335</v>
      </c>
      <c r="S10" s="1">
        <f t="shared" si="3"/>
        <v>0.13316656236958785</v>
      </c>
    </row>
    <row r="11" spans="1:21" x14ac:dyDescent="0.35">
      <c r="A11" s="1" t="s">
        <v>12</v>
      </c>
      <c r="B11" s="1" t="s">
        <v>411</v>
      </c>
      <c r="C11" s="1" t="s">
        <v>411</v>
      </c>
      <c r="D11" s="1" t="s">
        <v>411</v>
      </c>
      <c r="E11" s="1" t="s">
        <v>411</v>
      </c>
      <c r="F11" s="1" t="s">
        <v>411</v>
      </c>
      <c r="G11" s="1" t="s">
        <v>411</v>
      </c>
      <c r="H11" s="1" t="s">
        <v>411</v>
      </c>
      <c r="M11" s="1" t="s">
        <v>12</v>
      </c>
    </row>
    <row r="12" spans="1:21" x14ac:dyDescent="0.35">
      <c r="A12" s="1" t="s">
        <v>13</v>
      </c>
      <c r="B12" s="1">
        <v>3.52</v>
      </c>
      <c r="C12" s="1">
        <v>3.19</v>
      </c>
      <c r="D12" s="1">
        <v>3.42</v>
      </c>
      <c r="E12" s="1">
        <v>1.72</v>
      </c>
      <c r="F12" s="1">
        <v>1.7</v>
      </c>
      <c r="G12" s="1">
        <v>3.66</v>
      </c>
      <c r="H12" s="1">
        <v>1.48</v>
      </c>
      <c r="M12" s="1" t="s">
        <v>13</v>
      </c>
      <c r="N12" s="1">
        <f t="shared" si="0"/>
        <v>3.4474999999999998</v>
      </c>
      <c r="O12" s="1">
        <f t="shared" si="1"/>
        <v>0.19788464653260332</v>
      </c>
      <c r="P12" s="1">
        <f>MIN(B12:D12,G12)</f>
        <v>3.19</v>
      </c>
      <c r="Q12" s="1">
        <f>MAX(B12:D12,G12)</f>
        <v>3.66</v>
      </c>
      <c r="R12" s="1">
        <f t="shared" si="2"/>
        <v>1.6333333333333335</v>
      </c>
      <c r="S12" s="1">
        <f t="shared" si="3"/>
        <v>0.13316656236958785</v>
      </c>
    </row>
    <row r="13" spans="1:21" x14ac:dyDescent="0.35">
      <c r="A13" s="1" t="s">
        <v>14</v>
      </c>
      <c r="B13" s="1">
        <v>8.6099999999999996E-2</v>
      </c>
      <c r="C13" s="1">
        <v>7.5899999999999995E-2</v>
      </c>
      <c r="D13" s="1">
        <v>7.7299999999999994E-2</v>
      </c>
      <c r="E13" s="1">
        <v>2.9499999999999998E-2</v>
      </c>
      <c r="F13" s="1">
        <v>5.8200000000000002E-2</v>
      </c>
      <c r="G13" s="1">
        <v>8.6099999999999996E-2</v>
      </c>
      <c r="H13" s="1">
        <v>0.1283</v>
      </c>
      <c r="M13" s="1" t="s">
        <v>14</v>
      </c>
      <c r="N13" s="1">
        <f t="shared" si="0"/>
        <v>8.1349999999999992E-2</v>
      </c>
      <c r="O13" s="1">
        <f t="shared" si="1"/>
        <v>5.5145262715848957E-3</v>
      </c>
      <c r="R13" s="1">
        <f t="shared" si="2"/>
        <v>7.1999999999999995E-2</v>
      </c>
      <c r="S13" s="1">
        <f t="shared" si="3"/>
        <v>5.0825092228150459E-2</v>
      </c>
    </row>
    <row r="14" spans="1:21" x14ac:dyDescent="0.35">
      <c r="A14" s="1" t="s">
        <v>15</v>
      </c>
      <c r="B14" s="1">
        <v>36.85</v>
      </c>
      <c r="C14" s="1">
        <v>36.25</v>
      </c>
      <c r="D14" s="1">
        <v>36.049999999999997</v>
      </c>
      <c r="E14" s="1">
        <v>18.100000000000001</v>
      </c>
      <c r="F14" s="1">
        <v>17.829999999999998</v>
      </c>
      <c r="G14" s="1">
        <v>35.840000000000003</v>
      </c>
      <c r="H14" s="1">
        <v>17.77</v>
      </c>
      <c r="M14" s="1" t="s">
        <v>15</v>
      </c>
      <c r="N14" s="1">
        <f t="shared" si="0"/>
        <v>36.247500000000002</v>
      </c>
      <c r="O14" s="1">
        <f t="shared" si="1"/>
        <v>0.43515322971722659</v>
      </c>
      <c r="P14" s="1">
        <f>MIN(B14:D14,G14)</f>
        <v>35.840000000000003</v>
      </c>
      <c r="Q14" s="1">
        <f>MAX(B14:D14,G14)</f>
        <v>36.85</v>
      </c>
      <c r="R14" s="1">
        <f t="shared" si="2"/>
        <v>17.900000000000002</v>
      </c>
      <c r="S14" s="1">
        <f t="shared" si="3"/>
        <v>0.17578395831247076</v>
      </c>
      <c r="T14" s="1">
        <f>MIN(E14,F14,H14)</f>
        <v>17.77</v>
      </c>
      <c r="U14" s="1">
        <f>MAX(E14,F14,H14)</f>
        <v>18.100000000000001</v>
      </c>
    </row>
    <row r="15" spans="1:21" x14ac:dyDescent="0.35">
      <c r="A15" s="1" t="s">
        <v>29</v>
      </c>
      <c r="B15" s="1">
        <v>0.48099999999999998</v>
      </c>
      <c r="C15" s="1">
        <v>0.4078</v>
      </c>
      <c r="D15" s="1">
        <v>0.57330000000000003</v>
      </c>
      <c r="E15" s="1">
        <v>23.09</v>
      </c>
      <c r="F15" s="1">
        <v>22.71</v>
      </c>
      <c r="G15" s="1">
        <v>0.50700000000000001</v>
      </c>
      <c r="H15" s="1">
        <v>23.33</v>
      </c>
      <c r="M15" s="1" t="s">
        <v>29</v>
      </c>
      <c r="N15" s="1">
        <f t="shared" si="0"/>
        <v>0.49227500000000002</v>
      </c>
      <c r="O15" s="1">
        <f t="shared" si="1"/>
        <v>6.8422772768526E-2</v>
      </c>
      <c r="R15" s="1">
        <f t="shared" si="2"/>
        <v>23.043333333333333</v>
      </c>
      <c r="S15" s="1">
        <f t="shared" si="3"/>
        <v>0.31262330900515489</v>
      </c>
      <c r="T15" s="1">
        <f>MIN(E15,F15,H15)</f>
        <v>22.71</v>
      </c>
      <c r="U15" s="1">
        <f>MAX(E15,F15,H15)</f>
        <v>23.33</v>
      </c>
    </row>
    <row r="16" spans="1:21" x14ac:dyDescent="0.35">
      <c r="A16" s="1" t="s">
        <v>30</v>
      </c>
      <c r="B16" s="1" t="s">
        <v>411</v>
      </c>
      <c r="C16" s="1">
        <v>2.6100000000000002E-2</v>
      </c>
      <c r="D16" s="1" t="s">
        <v>411</v>
      </c>
      <c r="E16" s="1">
        <v>0.34699999999999998</v>
      </c>
      <c r="F16" s="1">
        <v>0.3543</v>
      </c>
      <c r="G16" s="1" t="s">
        <v>411</v>
      </c>
      <c r="H16" s="1">
        <v>0.31859999999999999</v>
      </c>
      <c r="M16" s="1" t="s">
        <v>30</v>
      </c>
      <c r="N16" s="1">
        <f t="shared" si="0"/>
        <v>2.6100000000000002E-2</v>
      </c>
      <c r="O16" s="1">
        <v>0</v>
      </c>
      <c r="R16" s="1">
        <f t="shared" si="2"/>
        <v>0.33996666666666669</v>
      </c>
      <c r="S16" s="1">
        <f t="shared" si="3"/>
        <v>1.8860629187101192E-2</v>
      </c>
    </row>
    <row r="17" spans="1:19" x14ac:dyDescent="0.35">
      <c r="A17" s="15" t="s">
        <v>413</v>
      </c>
      <c r="B17" s="15">
        <v>101.20480000000001</v>
      </c>
      <c r="C17" s="15">
        <v>100.47749999999999</v>
      </c>
      <c r="D17" s="15">
        <v>100.23100000000001</v>
      </c>
      <c r="E17" s="15">
        <v>101.62309999999999</v>
      </c>
      <c r="F17" s="15">
        <v>100.15009999999998</v>
      </c>
      <c r="G17" s="15">
        <v>100.05210000000001</v>
      </c>
      <c r="H17" s="15">
        <v>100.21939999999999</v>
      </c>
      <c r="M17" s="1" t="s">
        <v>83</v>
      </c>
      <c r="N17" s="1">
        <f t="shared" si="0"/>
        <v>100.49135</v>
      </c>
      <c r="O17" s="1">
        <f t="shared" si="1"/>
        <v>0.50659826621627102</v>
      </c>
      <c r="R17" s="1">
        <f t="shared" si="2"/>
        <v>100.66419999999999</v>
      </c>
      <c r="S17" s="1">
        <f t="shared" si="3"/>
        <v>0.83115433584864795</v>
      </c>
    </row>
    <row r="18" spans="1:19" x14ac:dyDescent="0.35">
      <c r="A18" s="1" t="s">
        <v>316</v>
      </c>
    </row>
    <row r="19" spans="1:19" s="11" customFormat="1" x14ac:dyDescent="0.35">
      <c r="A19" s="11" t="s">
        <v>17</v>
      </c>
      <c r="B19" s="11">
        <v>1.9835679323476325</v>
      </c>
      <c r="C19" s="11">
        <v>2.0079067480031294</v>
      </c>
      <c r="D19" s="11">
        <v>2.0060892447244356</v>
      </c>
      <c r="E19" s="11">
        <v>1.9838850178341914</v>
      </c>
      <c r="F19" s="11">
        <v>1.9790173625866156</v>
      </c>
      <c r="G19" s="11">
        <v>2.0027132015870897</v>
      </c>
      <c r="H19" s="11">
        <v>1.9776858889295619</v>
      </c>
      <c r="M19" s="11" t="s">
        <v>17</v>
      </c>
      <c r="N19" s="11">
        <f t="shared" si="0"/>
        <v>2.0000692816655716</v>
      </c>
      <c r="O19" s="11">
        <f t="shared" si="1"/>
        <v>1.1209381126040335E-2</v>
      </c>
      <c r="R19" s="11">
        <f t="shared" si="2"/>
        <v>1.9801960897834563</v>
      </c>
      <c r="S19" s="11">
        <f t="shared" si="3"/>
        <v>3.2633339007037006E-3</v>
      </c>
    </row>
    <row r="20" spans="1:19" s="11" customFormat="1" x14ac:dyDescent="0.35">
      <c r="A20" s="11" t="s">
        <v>18</v>
      </c>
      <c r="B20" s="11">
        <v>2.2059122477396237E-4</v>
      </c>
      <c r="C20" s="11">
        <v>1.8452745813448527E-3</v>
      </c>
      <c r="D20" s="11">
        <v>1.8860568414568925E-3</v>
      </c>
      <c r="E20" s="11">
        <v>2.7962893005347243E-3</v>
      </c>
      <c r="F20" s="11">
        <v>3.8335698525667331E-3</v>
      </c>
      <c r="G20" s="11">
        <v>6.6844163134184369E-4</v>
      </c>
      <c r="H20" s="11">
        <v>2.5191128322144098E-3</v>
      </c>
      <c r="M20" s="11" t="s">
        <v>18</v>
      </c>
      <c r="N20" s="11">
        <f t="shared" si="0"/>
        <v>1.1550910697293879E-3</v>
      </c>
      <c r="O20" s="11">
        <f t="shared" si="1"/>
        <v>8.4078968342221139E-4</v>
      </c>
      <c r="R20" s="11">
        <f t="shared" si="2"/>
        <v>3.0496573284386221E-3</v>
      </c>
      <c r="S20" s="11">
        <f t="shared" si="3"/>
        <v>6.9288948091402705E-4</v>
      </c>
    </row>
    <row r="21" spans="1:19" s="11" customFormat="1" x14ac:dyDescent="0.35">
      <c r="A21" s="11" t="s">
        <v>19</v>
      </c>
      <c r="B21" s="11">
        <v>2.066366233932718E-2</v>
      </c>
      <c r="C21" s="11">
        <v>2.2010325848950345E-2</v>
      </c>
      <c r="D21" s="11">
        <v>2.6185419275532772E-2</v>
      </c>
      <c r="E21" s="11">
        <v>4.0940765141549179E-2</v>
      </c>
      <c r="F21" s="11">
        <v>5.6202346675651958E-2</v>
      </c>
      <c r="G21" s="11">
        <v>2.3329405919923E-2</v>
      </c>
      <c r="H21" s="11">
        <v>3.8840271161390681E-2</v>
      </c>
      <c r="M21" s="11" t="s">
        <v>19</v>
      </c>
      <c r="N21" s="11">
        <f t="shared" si="0"/>
        <v>2.3047203345933326E-2</v>
      </c>
      <c r="O21" s="11">
        <f t="shared" si="1"/>
        <v>2.3582776333220283E-3</v>
      </c>
      <c r="R21" s="11">
        <f t="shared" si="2"/>
        <v>4.5327794326197275E-2</v>
      </c>
      <c r="S21" s="11">
        <f t="shared" si="3"/>
        <v>9.4760189605626564E-3</v>
      </c>
    </row>
    <row r="22" spans="1:19" s="11" customFormat="1" x14ac:dyDescent="0.35">
      <c r="A22" s="11" t="s">
        <v>20</v>
      </c>
      <c r="B22" s="11">
        <v>2.4231903370180392E-2</v>
      </c>
      <c r="C22" s="11">
        <v>2.2195172005145744E-2</v>
      </c>
      <c r="D22" s="11">
        <v>1.3869798989236905E-2</v>
      </c>
      <c r="E22" s="11">
        <v>4.8575187341382366E-2</v>
      </c>
      <c r="F22" s="11">
        <v>3.9494812505962207E-2</v>
      </c>
      <c r="G22" s="11">
        <v>2.0886021493670887E-2</v>
      </c>
      <c r="H22" s="11">
        <v>4.5239483744308487E-2</v>
      </c>
      <c r="M22" s="11" t="s">
        <v>20</v>
      </c>
      <c r="N22" s="11">
        <f t="shared" si="0"/>
        <v>2.0295723964558483E-2</v>
      </c>
      <c r="O22" s="11">
        <f t="shared" si="1"/>
        <v>4.4997175516347937E-3</v>
      </c>
      <c r="R22" s="11">
        <f t="shared" si="2"/>
        <v>4.443649453055102E-2</v>
      </c>
      <c r="S22" s="11">
        <f t="shared" si="3"/>
        <v>4.5931356986258359E-3</v>
      </c>
    </row>
    <row r="23" spans="1:19" s="11" customFormat="1" x14ac:dyDescent="0.35">
      <c r="A23" s="11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M23" s="11" t="s">
        <v>21</v>
      </c>
      <c r="N23" s="11">
        <f t="shared" si="0"/>
        <v>0</v>
      </c>
      <c r="O23" s="11">
        <f t="shared" si="1"/>
        <v>0</v>
      </c>
      <c r="R23" s="11">
        <f t="shared" si="2"/>
        <v>0</v>
      </c>
      <c r="S23" s="11">
        <f t="shared" si="3"/>
        <v>0</v>
      </c>
    </row>
    <row r="24" spans="1:19" s="11" customFormat="1" x14ac:dyDescent="0.35">
      <c r="A24" s="11" t="s">
        <v>22</v>
      </c>
      <c r="B24" s="11">
        <v>9.9253741647401306E-2</v>
      </c>
      <c r="C24" s="11">
        <v>9.0667100983610374E-2</v>
      </c>
      <c r="D24" s="11">
        <v>9.7462672028669872E-2</v>
      </c>
      <c r="E24" s="11">
        <v>5.1380113958766023E-2</v>
      </c>
      <c r="F24" s="11">
        <v>5.1473641380300549E-2</v>
      </c>
      <c r="G24" s="11">
        <v>0.10464210627125037</v>
      </c>
      <c r="H24" s="11">
        <v>4.4823198904002465E-2</v>
      </c>
      <c r="M24" s="11" t="s">
        <v>22</v>
      </c>
      <c r="N24" s="11">
        <f t="shared" si="0"/>
        <v>9.8006405232732977E-2</v>
      </c>
      <c r="O24" s="11">
        <f t="shared" si="1"/>
        <v>5.7662642170452161E-3</v>
      </c>
      <c r="R24" s="11">
        <f t="shared" si="2"/>
        <v>4.9225651414356343E-2</v>
      </c>
      <c r="S24" s="11">
        <f t="shared" si="3"/>
        <v>3.8129224912244954E-3</v>
      </c>
    </row>
    <row r="25" spans="1:19" s="11" customFormat="1" x14ac:dyDescent="0.35">
      <c r="A25" s="11" t="s">
        <v>23</v>
      </c>
      <c r="B25" s="11">
        <v>2.4588787904796447E-3</v>
      </c>
      <c r="C25" s="11">
        <v>2.1848949845507865E-3</v>
      </c>
      <c r="D25" s="11">
        <v>2.2311123843209144E-3</v>
      </c>
      <c r="E25" s="11">
        <v>8.9252086458057808E-4</v>
      </c>
      <c r="F25" s="11">
        <v>1.7847964808194552E-3</v>
      </c>
      <c r="G25" s="11">
        <v>2.4932066923401236E-3</v>
      </c>
      <c r="H25" s="11">
        <v>3.9354784068998698E-3</v>
      </c>
      <c r="M25" s="11" t="s">
        <v>23</v>
      </c>
      <c r="N25" s="11">
        <f t="shared" si="0"/>
        <v>2.3420232129228672E-3</v>
      </c>
      <c r="O25" s="11">
        <f t="shared" si="1"/>
        <v>1.5652706103350147E-4</v>
      </c>
      <c r="R25" s="11">
        <f t="shared" si="2"/>
        <v>2.2042652507666344E-3</v>
      </c>
      <c r="S25" s="11">
        <f t="shared" si="3"/>
        <v>1.5642452454171676E-3</v>
      </c>
    </row>
    <row r="26" spans="1:19" s="11" customFormat="1" x14ac:dyDescent="0.35">
      <c r="A26" s="11" t="s">
        <v>24</v>
      </c>
      <c r="B26" s="11">
        <v>1.8522272444239267</v>
      </c>
      <c r="C26" s="11">
        <v>1.8366212678642981</v>
      </c>
      <c r="D26" s="11">
        <v>1.8313444150036104</v>
      </c>
      <c r="E26" s="11">
        <v>0.96382401398381978</v>
      </c>
      <c r="F26" s="11">
        <v>0.96236510178731172</v>
      </c>
      <c r="G26" s="11">
        <v>1.8266104581050935</v>
      </c>
      <c r="H26" s="11">
        <v>0.95935890607909624</v>
      </c>
      <c r="M26" s="11" t="s">
        <v>24</v>
      </c>
      <c r="N26" s="11">
        <f t="shared" si="0"/>
        <v>1.836700846349232</v>
      </c>
      <c r="O26" s="11">
        <f t="shared" si="1"/>
        <v>1.1129280623456819E-2</v>
      </c>
      <c r="R26" s="11">
        <f t="shared" si="2"/>
        <v>0.96184934061674265</v>
      </c>
      <c r="S26" s="11">
        <f t="shared" si="3"/>
        <v>2.2767969472498638E-3</v>
      </c>
    </row>
    <row r="27" spans="1:19" s="11" customFormat="1" x14ac:dyDescent="0.35">
      <c r="A27" s="11" t="s">
        <v>35</v>
      </c>
      <c r="B27" s="11">
        <v>1.7376045856278541E-2</v>
      </c>
      <c r="C27" s="11">
        <v>1.4849366337401812E-2</v>
      </c>
      <c r="D27" s="11">
        <v>2.0931280752736675E-2</v>
      </c>
      <c r="E27" s="11">
        <v>0.88367425543152689</v>
      </c>
      <c r="F27" s="11">
        <v>0.88095709733584004</v>
      </c>
      <c r="G27" s="11">
        <v>1.8570987602898499E-2</v>
      </c>
      <c r="H27" s="11">
        <v>0.90522705301808404</v>
      </c>
      <c r="M27" s="11" t="s">
        <v>35</v>
      </c>
      <c r="N27" s="11">
        <f t="shared" si="0"/>
        <v>1.7931920137328881E-2</v>
      </c>
      <c r="O27" s="11">
        <f t="shared" si="1"/>
        <v>2.5308566054853864E-3</v>
      </c>
      <c r="R27" s="11">
        <f t="shared" si="2"/>
        <v>0.88995280192848369</v>
      </c>
      <c r="S27" s="11">
        <f t="shared" si="3"/>
        <v>1.3297473323543762E-2</v>
      </c>
    </row>
    <row r="28" spans="1:19" s="11" customFormat="1" x14ac:dyDescent="0.35">
      <c r="A28" s="11" t="s">
        <v>36</v>
      </c>
      <c r="B28" s="11">
        <v>0</v>
      </c>
      <c r="C28" s="11">
        <v>1.7198493915683965E-3</v>
      </c>
      <c r="D28" s="11">
        <v>0</v>
      </c>
      <c r="E28" s="11">
        <v>2.4031836143649635E-2</v>
      </c>
      <c r="F28" s="11">
        <v>2.4871271394931532E-2</v>
      </c>
      <c r="G28" s="11">
        <v>8.6170696391799678E-5</v>
      </c>
      <c r="H28" s="11">
        <v>2.2370606924442222E-2</v>
      </c>
      <c r="M28" s="11" t="s">
        <v>36</v>
      </c>
      <c r="N28" s="11">
        <f t="shared" si="0"/>
        <v>4.5150502199004904E-4</v>
      </c>
      <c r="O28" s="11">
        <f t="shared" si="1"/>
        <v>8.4653808322797711E-4</v>
      </c>
      <c r="R28" s="11">
        <f t="shared" si="2"/>
        <v>2.3757904821007796E-2</v>
      </c>
      <c r="S28" s="11">
        <f t="shared" si="3"/>
        <v>1.2726387844298657E-3</v>
      </c>
    </row>
    <row r="29" spans="1:19" s="11" customFormat="1" x14ac:dyDescent="0.35">
      <c r="A29" s="17" t="s">
        <v>412</v>
      </c>
      <c r="B29" s="17">
        <f>SUM(B19:B28)</f>
        <v>4</v>
      </c>
      <c r="C29" s="17">
        <f t="shared" ref="C29:H29" si="4">SUM(C19:C28)</f>
        <v>3.9999999999999987</v>
      </c>
      <c r="D29" s="17">
        <f t="shared" si="4"/>
        <v>4</v>
      </c>
      <c r="E29" s="17">
        <f t="shared" si="4"/>
        <v>4</v>
      </c>
      <c r="F29" s="17">
        <f t="shared" si="4"/>
        <v>4</v>
      </c>
      <c r="G29" s="17">
        <f t="shared" si="4"/>
        <v>3.9999999999999996</v>
      </c>
      <c r="H29" s="17">
        <f t="shared" si="4"/>
        <v>4</v>
      </c>
    </row>
    <row r="30" spans="1:19" s="11" customFormat="1" x14ac:dyDescent="0.35">
      <c r="A30" s="11" t="s">
        <v>417</v>
      </c>
      <c r="B30" s="11">
        <v>0.88100000000000001</v>
      </c>
      <c r="C30" s="11">
        <v>0.76346077853074357</v>
      </c>
      <c r="D30" s="11">
        <v>1.0719480183948273</v>
      </c>
      <c r="E30" s="11">
        <v>46.507924703454087</v>
      </c>
      <c r="F30" s="11">
        <v>46.443140875511979</v>
      </c>
      <c r="G30" s="11">
        <v>0.95090767062168924</v>
      </c>
      <c r="H30" s="11">
        <v>47.306394416266912</v>
      </c>
    </row>
    <row r="31" spans="1:19" s="11" customFormat="1" x14ac:dyDescent="0.35">
      <c r="A31" s="11" t="s">
        <v>418</v>
      </c>
      <c r="B31" s="11">
        <v>93.954999999999998</v>
      </c>
      <c r="C31" s="11">
        <v>94.438804154906663</v>
      </c>
      <c r="D31" s="11">
        <v>93.799389526247538</v>
      </c>
      <c r="E31" s="11">
        <v>50.73230110936241</v>
      </c>
      <c r="F31" s="11">
        <v>50.740968274626809</v>
      </c>
      <c r="G31" s="11">
        <v>93.540858439306888</v>
      </c>
      <c r="H31" s="11">
        <v>50.141289218365145</v>
      </c>
    </row>
    <row r="32" spans="1:19" s="11" customFormat="1" x14ac:dyDescent="0.35">
      <c r="A32" s="11" t="s">
        <v>419</v>
      </c>
      <c r="B32" s="11">
        <v>5.1639999999999997</v>
      </c>
      <c r="C32" s="11">
        <v>4.7977350665625904</v>
      </c>
      <c r="D32" s="11">
        <v>5.1286624553576354</v>
      </c>
      <c r="E32" s="11">
        <v>2.7597741871835098</v>
      </c>
      <c r="F32" s="11">
        <v>2.8158908498612045</v>
      </c>
      <c r="G32" s="11">
        <v>5.5082338900714216</v>
      </c>
      <c r="H32" s="11">
        <v>2.5523163653679455</v>
      </c>
    </row>
    <row r="33" spans="1:8" s="11" customFormat="1" x14ac:dyDescent="0.35">
      <c r="A33" s="11" t="s">
        <v>257</v>
      </c>
      <c r="B33" s="11">
        <f>B26/(B26+B24)</f>
        <v>0.94913927301581535</v>
      </c>
      <c r="C33" s="11">
        <f t="shared" ref="C33:H33" si="5">C26/(C26+C24)</f>
        <v>0.95295613129351819</v>
      </c>
      <c r="D33" s="11">
        <f t="shared" si="5"/>
        <v>0.94946997411823653</v>
      </c>
      <c r="E33" s="11">
        <f t="shared" si="5"/>
        <v>0.94938937643713772</v>
      </c>
      <c r="F33" s="11">
        <f t="shared" si="5"/>
        <v>0.94922896592067718</v>
      </c>
      <c r="G33" s="11">
        <f t="shared" si="5"/>
        <v>0.94581645704892969</v>
      </c>
      <c r="H33" s="11">
        <f t="shared" si="5"/>
        <v>0.95536347572658953</v>
      </c>
    </row>
  </sheetData>
  <mergeCells count="3">
    <mergeCell ref="N4:O4"/>
    <mergeCell ref="R4:S4"/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I9" sqref="I9"/>
    </sheetView>
  </sheetViews>
  <sheetFormatPr defaultColWidth="8.6328125" defaultRowHeight="13" x14ac:dyDescent="0.3"/>
  <cols>
    <col min="1" max="1" width="11.6328125" style="20" customWidth="1"/>
    <col min="2" max="14" width="8.6328125" style="20"/>
    <col min="15" max="15" width="12.81640625" style="20" customWidth="1"/>
    <col min="16" max="16384" width="8.6328125" style="20"/>
  </cols>
  <sheetData>
    <row r="1" spans="1:16" ht="20" x14ac:dyDescent="0.4">
      <c r="A1" s="36" t="s">
        <v>420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3" spans="1:16" x14ac:dyDescent="0.3">
      <c r="A3" s="20" t="s">
        <v>294</v>
      </c>
      <c r="B3" s="20" t="s">
        <v>295</v>
      </c>
      <c r="C3" s="20" t="s">
        <v>296</v>
      </c>
      <c r="D3" s="20" t="s">
        <v>297</v>
      </c>
      <c r="E3" s="20" t="s">
        <v>298</v>
      </c>
      <c r="F3" s="20" t="s">
        <v>299</v>
      </c>
      <c r="G3" s="20" t="s">
        <v>300</v>
      </c>
      <c r="H3" s="20" t="s">
        <v>301</v>
      </c>
      <c r="I3" s="20" t="s">
        <v>302</v>
      </c>
      <c r="J3" s="20" t="s">
        <v>303</v>
      </c>
      <c r="K3" s="20" t="s">
        <v>34</v>
      </c>
      <c r="L3" s="20" t="s">
        <v>304</v>
      </c>
      <c r="M3" s="20" t="s">
        <v>305</v>
      </c>
      <c r="N3" s="20" t="s">
        <v>306</v>
      </c>
      <c r="O3" s="20" t="s">
        <v>307</v>
      </c>
    </row>
    <row r="4" spans="1:16" s="21" customFormat="1" x14ac:dyDescent="0.3">
      <c r="A4" s="21" t="s">
        <v>308</v>
      </c>
      <c r="B4" s="22">
        <v>74.92</v>
      </c>
      <c r="C4" s="22">
        <v>32.06</v>
      </c>
      <c r="D4" s="22">
        <v>101.07</v>
      </c>
      <c r="E4" s="22">
        <v>192.22</v>
      </c>
      <c r="F4" s="22">
        <v>190.23</v>
      </c>
      <c r="G4" s="22">
        <v>106.42</v>
      </c>
      <c r="H4" s="22">
        <v>195.08</v>
      </c>
      <c r="I4" s="22">
        <v>102.9055</v>
      </c>
      <c r="J4" s="22">
        <v>58.692999999999998</v>
      </c>
      <c r="K4" s="22">
        <v>55.844999999999999</v>
      </c>
      <c r="L4" s="22">
        <v>63.545999999999999</v>
      </c>
      <c r="M4" s="22">
        <v>58.933</v>
      </c>
    </row>
    <row r="5" spans="1:16" x14ac:dyDescent="0.3">
      <c r="A5" s="23"/>
      <c r="B5" s="23">
        <v>2.46</v>
      </c>
      <c r="C5" s="23">
        <v>4.38</v>
      </c>
      <c r="D5" s="23">
        <v>37.159999999999997</v>
      </c>
      <c r="E5" s="23">
        <v>8.7899999999999991</v>
      </c>
      <c r="F5" s="23">
        <v>14.61</v>
      </c>
      <c r="G5" s="23">
        <v>1.03</v>
      </c>
      <c r="H5" s="23" t="s">
        <v>411</v>
      </c>
      <c r="I5" s="23">
        <v>0.73199999999999998</v>
      </c>
      <c r="J5" s="23" t="s">
        <v>411</v>
      </c>
      <c r="K5" s="23" t="s">
        <v>411</v>
      </c>
      <c r="L5" s="23" t="s">
        <v>411</v>
      </c>
      <c r="M5" s="23" t="s">
        <v>411</v>
      </c>
      <c r="N5" s="40">
        <f>SUM(B5:M5)</f>
        <v>69.162000000000006</v>
      </c>
      <c r="O5" s="23" t="s">
        <v>309</v>
      </c>
      <c r="P5" s="23" t="s">
        <v>310</v>
      </c>
    </row>
    <row r="6" spans="1:16" x14ac:dyDescent="0.3">
      <c r="A6" s="23"/>
      <c r="B6" s="23">
        <v>0.67700000000000005</v>
      </c>
      <c r="C6" s="23">
        <v>1.397</v>
      </c>
      <c r="D6" s="23" t="s">
        <v>411</v>
      </c>
      <c r="E6" s="23">
        <v>10.131</v>
      </c>
      <c r="F6" s="23" t="s">
        <v>411</v>
      </c>
      <c r="G6" s="23" t="s">
        <v>411</v>
      </c>
      <c r="H6" s="23" t="s">
        <v>411</v>
      </c>
      <c r="I6" s="23" t="s">
        <v>411</v>
      </c>
      <c r="J6" s="23">
        <v>69.006</v>
      </c>
      <c r="K6" s="23">
        <v>10.135</v>
      </c>
      <c r="L6" s="23">
        <v>2.9350000000000001</v>
      </c>
      <c r="M6" s="23" t="s">
        <v>411</v>
      </c>
      <c r="N6" s="23">
        <f>SUM(B6:M6)</f>
        <v>94.281000000000006</v>
      </c>
      <c r="O6" s="23" t="s">
        <v>311</v>
      </c>
      <c r="P6" s="23" t="s">
        <v>312</v>
      </c>
    </row>
    <row r="7" spans="1:16" x14ac:dyDescent="0.3">
      <c r="A7" s="23"/>
      <c r="B7" s="23" t="s">
        <v>411</v>
      </c>
      <c r="C7" s="23">
        <v>9.84</v>
      </c>
      <c r="D7" s="23" t="s">
        <v>411</v>
      </c>
      <c r="E7" s="23" t="s">
        <v>411</v>
      </c>
      <c r="F7" s="23">
        <v>9.1399999999999995E-2</v>
      </c>
      <c r="G7" s="23">
        <v>0.93</v>
      </c>
      <c r="H7" s="23">
        <v>0.3584</v>
      </c>
      <c r="I7" s="23">
        <v>24.31</v>
      </c>
      <c r="J7" s="23">
        <v>24.91</v>
      </c>
      <c r="K7" s="23">
        <v>2.72</v>
      </c>
      <c r="L7" s="23">
        <v>8.59</v>
      </c>
      <c r="M7" s="23" t="s">
        <v>394</v>
      </c>
      <c r="N7" s="40">
        <v>71.749899999999997</v>
      </c>
      <c r="O7" s="23" t="s">
        <v>313</v>
      </c>
      <c r="P7" s="23" t="s">
        <v>314</v>
      </c>
    </row>
    <row r="8" spans="1:16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">
      <c r="A9" s="38"/>
      <c r="B9" s="20" t="s">
        <v>429</v>
      </c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5"/>
  <sheetViews>
    <sheetView topLeftCell="A50" zoomScale="120" zoomScaleNormal="120" workbookViewId="0">
      <selection activeCell="I67" sqref="I67"/>
    </sheetView>
  </sheetViews>
  <sheetFormatPr defaultColWidth="8.6328125" defaultRowHeight="10.5" x14ac:dyDescent="0.35"/>
  <cols>
    <col min="1" max="16384" width="8.6328125" style="4"/>
  </cols>
  <sheetData>
    <row r="1" spans="1:40" ht="20" x14ac:dyDescent="0.4">
      <c r="A1" s="36" t="s">
        <v>421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3" spans="1:40" x14ac:dyDescent="0.35">
      <c r="A3" s="3" t="s">
        <v>388</v>
      </c>
      <c r="B3" s="3" t="s">
        <v>317</v>
      </c>
      <c r="C3" s="3" t="s">
        <v>318</v>
      </c>
      <c r="D3" s="3" t="s">
        <v>320</v>
      </c>
      <c r="E3" s="3" t="s">
        <v>321</v>
      </c>
      <c r="F3" s="3" t="s">
        <v>322</v>
      </c>
      <c r="G3" s="3" t="s">
        <v>323</v>
      </c>
      <c r="H3" s="3" t="s">
        <v>319</v>
      </c>
      <c r="I3" s="3" t="s">
        <v>324</v>
      </c>
      <c r="J3" s="3" t="s">
        <v>327</v>
      </c>
      <c r="K3" s="3" t="s">
        <v>328</v>
      </c>
      <c r="L3" s="3" t="s">
        <v>329</v>
      </c>
      <c r="M3" s="3" t="s">
        <v>306</v>
      </c>
      <c r="O3" s="4" t="s">
        <v>315</v>
      </c>
      <c r="P3" s="3" t="s">
        <v>317</v>
      </c>
      <c r="Q3" s="3" t="s">
        <v>318</v>
      </c>
      <c r="R3" s="3" t="s">
        <v>320</v>
      </c>
      <c r="S3" s="3" t="s">
        <v>321</v>
      </c>
      <c r="T3" s="3" t="s">
        <v>322</v>
      </c>
      <c r="U3" s="3" t="s">
        <v>323</v>
      </c>
      <c r="V3" s="3" t="s">
        <v>319</v>
      </c>
      <c r="W3" s="3" t="s">
        <v>324</v>
      </c>
      <c r="X3" s="3" t="s">
        <v>327</v>
      </c>
      <c r="Y3" s="3" t="s">
        <v>328</v>
      </c>
      <c r="Z3" s="3" t="s">
        <v>329</v>
      </c>
      <c r="AB3" s="4" t="s">
        <v>389</v>
      </c>
      <c r="AC3" s="3" t="s">
        <v>317</v>
      </c>
      <c r="AD3" s="3" t="s">
        <v>318</v>
      </c>
      <c r="AE3" s="3" t="s">
        <v>320</v>
      </c>
      <c r="AF3" s="3" t="s">
        <v>321</v>
      </c>
      <c r="AG3" s="3" t="s">
        <v>322</v>
      </c>
      <c r="AH3" s="3" t="s">
        <v>323</v>
      </c>
      <c r="AI3" s="3" t="s">
        <v>319</v>
      </c>
      <c r="AJ3" s="3" t="s">
        <v>324</v>
      </c>
      <c r="AK3" s="3" t="s">
        <v>327</v>
      </c>
      <c r="AL3" s="3" t="s">
        <v>328</v>
      </c>
      <c r="AM3" s="3" t="s">
        <v>329</v>
      </c>
    </row>
    <row r="4" spans="1:40" ht="14.5" customHeight="1" x14ac:dyDescent="0.35">
      <c r="A4" s="37" t="s">
        <v>390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5"/>
      <c r="P4" s="41">
        <v>74.92</v>
      </c>
      <c r="Q4" s="41">
        <v>32.06</v>
      </c>
      <c r="R4" s="41">
        <v>58.69</v>
      </c>
      <c r="S4" s="41">
        <v>55.844999999999999</v>
      </c>
      <c r="T4" s="41">
        <v>63.545999999999999</v>
      </c>
      <c r="U4" s="41">
        <v>121.76</v>
      </c>
      <c r="V4" s="41">
        <v>192.21700000000001</v>
      </c>
      <c r="W4" s="41">
        <v>58.93</v>
      </c>
      <c r="X4" s="41">
        <v>195.08</v>
      </c>
      <c r="Y4" s="41">
        <v>106.42</v>
      </c>
      <c r="Z4" s="41">
        <v>102.9055</v>
      </c>
      <c r="AA4" s="4" t="s">
        <v>391</v>
      </c>
      <c r="AN4" s="4" t="s">
        <v>391</v>
      </c>
    </row>
    <row r="5" spans="1:40" x14ac:dyDescent="0.35">
      <c r="A5" s="4" t="s">
        <v>330</v>
      </c>
      <c r="B5" s="4" t="s">
        <v>411</v>
      </c>
      <c r="C5" s="4" t="s">
        <v>411</v>
      </c>
      <c r="D5" s="4">
        <v>76.231999999999999</v>
      </c>
      <c r="E5" s="4">
        <v>22.957999999999998</v>
      </c>
      <c r="F5" s="4">
        <v>0.79600000000000004</v>
      </c>
      <c r="G5" s="4" t="s">
        <v>411</v>
      </c>
      <c r="H5" s="4" t="s">
        <v>411</v>
      </c>
      <c r="I5" s="4">
        <v>1.409</v>
      </c>
      <c r="J5" s="4" t="s">
        <v>411</v>
      </c>
      <c r="K5" s="4" t="s">
        <v>411</v>
      </c>
      <c r="L5" s="4" t="s">
        <v>411</v>
      </c>
      <c r="M5" s="4">
        <v>101.395</v>
      </c>
      <c r="P5" s="4">
        <v>0</v>
      </c>
      <c r="Q5" s="4">
        <v>0</v>
      </c>
      <c r="R5" s="4">
        <f t="shared" ref="Q5:Z20" si="0">D5/$P$4</f>
        <v>1.0175120128136679</v>
      </c>
      <c r="S5" s="4">
        <f t="shared" si="0"/>
        <v>0.30643352909770422</v>
      </c>
      <c r="T5" s="4">
        <f t="shared" si="0"/>
        <v>1.0624666310731447E-2</v>
      </c>
      <c r="U5" s="4">
        <v>0</v>
      </c>
      <c r="V5" s="4">
        <v>0</v>
      </c>
      <c r="W5" s="4">
        <f t="shared" si="0"/>
        <v>1.8806727175654032E-2</v>
      </c>
      <c r="X5" s="4">
        <v>0</v>
      </c>
      <c r="Y5" s="4">
        <v>0</v>
      </c>
      <c r="Z5" s="4">
        <v>0</v>
      </c>
      <c r="AA5" s="4">
        <f>SUM(P5:Z5)</f>
        <v>1.3533769353977576</v>
      </c>
      <c r="AC5" s="4">
        <f>P5/$AA5*100</f>
        <v>0</v>
      </c>
      <c r="AD5" s="4">
        <f t="shared" ref="AD5:AM9" si="1">Q5/$AA5*100</f>
        <v>0</v>
      </c>
      <c r="AE5" s="4">
        <f t="shared" si="1"/>
        <v>75.183194437595532</v>
      </c>
      <c r="AF5" s="4">
        <f t="shared" si="1"/>
        <v>22.642142117461415</v>
      </c>
      <c r="AG5" s="4">
        <f t="shared" si="1"/>
        <v>0.78504857241481329</v>
      </c>
      <c r="AH5" s="4">
        <f t="shared" si="1"/>
        <v>0</v>
      </c>
      <c r="AI5" s="4">
        <f t="shared" si="1"/>
        <v>0</v>
      </c>
      <c r="AJ5" s="4">
        <f t="shared" si="1"/>
        <v>1.3896148725282311</v>
      </c>
      <c r="AK5" s="4">
        <f t="shared" si="1"/>
        <v>0</v>
      </c>
      <c r="AL5" s="4">
        <f t="shared" si="1"/>
        <v>0</v>
      </c>
      <c r="AM5" s="4">
        <f t="shared" si="1"/>
        <v>0</v>
      </c>
      <c r="AN5" s="4">
        <f>SUM(AC5:AM5)</f>
        <v>99.999999999999986</v>
      </c>
    </row>
    <row r="6" spans="1:40" x14ac:dyDescent="0.35">
      <c r="A6" s="4" t="s">
        <v>331</v>
      </c>
      <c r="B6" s="4" t="s">
        <v>411</v>
      </c>
      <c r="C6" s="4">
        <v>1.9E-2</v>
      </c>
      <c r="D6" s="4">
        <v>78.721999999999994</v>
      </c>
      <c r="E6" s="4">
        <v>23.178000000000001</v>
      </c>
      <c r="F6" s="4">
        <v>0.70699999999999996</v>
      </c>
      <c r="G6" s="4" t="s">
        <v>411</v>
      </c>
      <c r="H6" s="4" t="s">
        <v>411</v>
      </c>
      <c r="I6" s="4">
        <v>1.2689999999999999</v>
      </c>
      <c r="J6" s="4" t="s">
        <v>411</v>
      </c>
      <c r="K6" s="4" t="s">
        <v>411</v>
      </c>
      <c r="L6" s="4" t="s">
        <v>411</v>
      </c>
      <c r="M6" s="4">
        <v>103.91500000000001</v>
      </c>
      <c r="P6" s="4">
        <v>0</v>
      </c>
      <c r="Q6" s="4">
        <f t="shared" si="0"/>
        <v>2.5360384410037372E-4</v>
      </c>
      <c r="R6" s="4">
        <f t="shared" si="0"/>
        <v>1.0507474639615588</v>
      </c>
      <c r="S6" s="4">
        <f t="shared" si="0"/>
        <v>0.3093699946609717</v>
      </c>
      <c r="T6" s="4">
        <f t="shared" si="0"/>
        <v>9.4367325146823278E-3</v>
      </c>
      <c r="U6" s="4">
        <v>0</v>
      </c>
      <c r="V6" s="4">
        <v>0</v>
      </c>
      <c r="W6" s="4">
        <f t="shared" si="0"/>
        <v>1.6938067271756539E-2</v>
      </c>
      <c r="X6" s="4">
        <v>0</v>
      </c>
      <c r="Y6" s="4">
        <v>0</v>
      </c>
      <c r="Z6" s="4">
        <v>0</v>
      </c>
      <c r="AA6" s="4">
        <f t="shared" ref="AA6:AA72" si="2">SUM(P6:Z6)</f>
        <v>1.3867458622530695</v>
      </c>
      <c r="AC6" s="4">
        <f t="shared" ref="AC6:AC9" si="3">P6/$AA6*100</f>
        <v>0</v>
      </c>
      <c r="AD6" s="4">
        <f t="shared" si="1"/>
        <v>1.8287694306752016E-2</v>
      </c>
      <c r="AE6" s="4">
        <f t="shared" si="1"/>
        <v>75.770730064006941</v>
      </c>
      <c r="AF6" s="4">
        <f t="shared" si="1"/>
        <v>22.309062033784116</v>
      </c>
      <c r="AG6" s="4">
        <f t="shared" si="1"/>
        <v>0.68049473025650919</v>
      </c>
      <c r="AH6" s="4">
        <f t="shared" si="1"/>
        <v>0</v>
      </c>
      <c r="AI6" s="4">
        <f t="shared" si="1"/>
        <v>0</v>
      </c>
      <c r="AJ6" s="4">
        <f t="shared" si="1"/>
        <v>1.2214254776457001</v>
      </c>
      <c r="AK6" s="4">
        <f t="shared" si="1"/>
        <v>0</v>
      </c>
      <c r="AL6" s="4">
        <f t="shared" si="1"/>
        <v>0</v>
      </c>
      <c r="AM6" s="4">
        <f t="shared" si="1"/>
        <v>0</v>
      </c>
      <c r="AN6" s="4">
        <f t="shared" ref="AN6:AN9" si="4">SUM(AC6:AM6)</f>
        <v>100.00000000000001</v>
      </c>
    </row>
    <row r="7" spans="1:40" x14ac:dyDescent="0.35">
      <c r="A7" s="4" t="s">
        <v>332</v>
      </c>
      <c r="B7" s="4" t="s">
        <v>411</v>
      </c>
      <c r="C7" s="4">
        <v>2.302</v>
      </c>
      <c r="D7" s="4">
        <v>73.975999999999999</v>
      </c>
      <c r="E7" s="4">
        <v>19.815999999999999</v>
      </c>
      <c r="F7" s="4">
        <v>0.56100000000000005</v>
      </c>
      <c r="G7" s="4" t="s">
        <v>411</v>
      </c>
      <c r="H7" s="4" t="s">
        <v>411</v>
      </c>
      <c r="I7" s="4">
        <v>0.56399999999999995</v>
      </c>
      <c r="J7" s="4" t="s">
        <v>411</v>
      </c>
      <c r="K7" s="4" t="s">
        <v>411</v>
      </c>
      <c r="L7" s="4" t="s">
        <v>411</v>
      </c>
      <c r="M7" s="4">
        <v>97.218999999999994</v>
      </c>
      <c r="P7" s="4">
        <v>0</v>
      </c>
      <c r="Q7" s="4">
        <f t="shared" si="0"/>
        <v>3.0726107848371598E-2</v>
      </c>
      <c r="R7" s="4">
        <f t="shared" si="0"/>
        <v>0.987399893219434</v>
      </c>
      <c r="S7" s="4">
        <f t="shared" si="0"/>
        <v>0.26449546182594763</v>
      </c>
      <c r="T7" s="4">
        <f t="shared" si="0"/>
        <v>7.4879871863320884E-3</v>
      </c>
      <c r="U7" s="4">
        <v>0</v>
      </c>
      <c r="V7" s="4">
        <v>0</v>
      </c>
      <c r="W7" s="4">
        <f t="shared" si="0"/>
        <v>7.5280298985584615E-3</v>
      </c>
      <c r="X7" s="4">
        <v>0</v>
      </c>
      <c r="Y7" s="4">
        <v>0</v>
      </c>
      <c r="Z7" s="4">
        <v>0</v>
      </c>
      <c r="AA7" s="4">
        <f t="shared" si="2"/>
        <v>1.2976374799786436</v>
      </c>
      <c r="AC7" s="4">
        <f t="shared" si="3"/>
        <v>0</v>
      </c>
      <c r="AD7" s="4">
        <f t="shared" si="1"/>
        <v>2.3678499058825957</v>
      </c>
      <c r="AE7" s="4">
        <f t="shared" si="1"/>
        <v>76.092121910326185</v>
      </c>
      <c r="AF7" s="4">
        <f t="shared" si="1"/>
        <v>20.382846974356863</v>
      </c>
      <c r="AG7" s="4">
        <f t="shared" si="1"/>
        <v>0.57704769643793918</v>
      </c>
      <c r="AH7" s="4">
        <f t="shared" si="1"/>
        <v>0</v>
      </c>
      <c r="AI7" s="4">
        <f t="shared" si="1"/>
        <v>0</v>
      </c>
      <c r="AJ7" s="4">
        <f t="shared" si="1"/>
        <v>0.58013351299643079</v>
      </c>
      <c r="AK7" s="4">
        <f t="shared" si="1"/>
        <v>0</v>
      </c>
      <c r="AL7" s="4">
        <f t="shared" si="1"/>
        <v>0</v>
      </c>
      <c r="AM7" s="4">
        <f t="shared" si="1"/>
        <v>0</v>
      </c>
      <c r="AN7" s="4">
        <f t="shared" si="4"/>
        <v>100.00000000000001</v>
      </c>
    </row>
    <row r="8" spans="1:40" x14ac:dyDescent="0.35">
      <c r="A8" s="4" t="s">
        <v>333</v>
      </c>
      <c r="B8" s="4" t="s">
        <v>411</v>
      </c>
      <c r="C8" s="4">
        <v>1.9800000000000002E-2</v>
      </c>
      <c r="D8" s="4">
        <v>7.76</v>
      </c>
      <c r="E8" s="4">
        <v>63.12</v>
      </c>
      <c r="F8" s="4">
        <v>3.02</v>
      </c>
      <c r="G8" s="4" t="s">
        <v>411</v>
      </c>
      <c r="H8" s="4" t="s">
        <v>411</v>
      </c>
      <c r="I8" s="4" t="s">
        <v>411</v>
      </c>
      <c r="J8" s="4" t="s">
        <v>411</v>
      </c>
      <c r="K8" s="4">
        <v>2.2800000000000001E-2</v>
      </c>
      <c r="L8" s="4" t="s">
        <v>411</v>
      </c>
      <c r="M8" s="39">
        <v>73.989199999999997</v>
      </c>
      <c r="P8" s="4">
        <v>0</v>
      </c>
      <c r="Q8" s="4">
        <f t="shared" si="0"/>
        <v>2.6428190069407369E-4</v>
      </c>
      <c r="R8" s="4">
        <f t="shared" si="0"/>
        <v>0.10357714895888948</v>
      </c>
      <c r="S8" s="4">
        <f t="shared" si="0"/>
        <v>0.84249866524292572</v>
      </c>
      <c r="T8" s="4">
        <f t="shared" si="0"/>
        <v>4.0309663641217297E-2</v>
      </c>
      <c r="U8" s="4">
        <v>0</v>
      </c>
      <c r="V8" s="4">
        <v>0</v>
      </c>
      <c r="W8" s="4">
        <v>0</v>
      </c>
      <c r="X8" s="4">
        <v>0</v>
      </c>
      <c r="Y8" s="4">
        <f t="shared" si="0"/>
        <v>3.0432461292044847E-4</v>
      </c>
      <c r="Z8" s="4">
        <v>0</v>
      </c>
      <c r="AA8" s="4">
        <f t="shared" si="2"/>
        <v>0.98695408435664689</v>
      </c>
      <c r="AC8" s="4">
        <f t="shared" si="3"/>
        <v>0</v>
      </c>
      <c r="AD8" s="4">
        <f t="shared" si="1"/>
        <v>2.6777527433441622E-2</v>
      </c>
      <c r="AE8" s="4">
        <f t="shared" si="1"/>
        <v>10.494626913308434</v>
      </c>
      <c r="AF8" s="4">
        <f t="shared" si="1"/>
        <v>85.363511696910848</v>
      </c>
      <c r="AG8" s="4">
        <f t="shared" si="1"/>
        <v>4.0842491337875604</v>
      </c>
      <c r="AH8" s="4">
        <f t="shared" si="1"/>
        <v>0</v>
      </c>
      <c r="AI8" s="4">
        <f t="shared" si="1"/>
        <v>0</v>
      </c>
      <c r="AJ8" s="4">
        <f t="shared" si="1"/>
        <v>0</v>
      </c>
      <c r="AK8" s="4">
        <f t="shared" si="1"/>
        <v>0</v>
      </c>
      <c r="AL8" s="4">
        <f t="shared" si="1"/>
        <v>3.0834728559720651E-2</v>
      </c>
      <c r="AM8" s="4">
        <f t="shared" si="1"/>
        <v>0</v>
      </c>
      <c r="AN8" s="4">
        <f t="shared" si="4"/>
        <v>100.00000000000001</v>
      </c>
    </row>
    <row r="9" spans="1:40" x14ac:dyDescent="0.35">
      <c r="A9" s="4" t="s">
        <v>334</v>
      </c>
      <c r="B9" s="4">
        <v>2.92E-2</v>
      </c>
      <c r="C9" s="4">
        <v>2.02</v>
      </c>
      <c r="D9" s="4">
        <v>83.12</v>
      </c>
      <c r="E9" s="4">
        <v>5.25</v>
      </c>
      <c r="F9" s="4">
        <v>3.68</v>
      </c>
      <c r="G9" s="4" t="s">
        <v>411</v>
      </c>
      <c r="H9" s="4" t="s">
        <v>411</v>
      </c>
      <c r="I9" s="4" t="s">
        <v>411</v>
      </c>
      <c r="J9" s="4">
        <v>0.46129999999999999</v>
      </c>
      <c r="K9" s="4">
        <v>6.0000000000000001E-3</v>
      </c>
      <c r="L9" s="4">
        <v>1.2E-2</v>
      </c>
      <c r="M9" s="4">
        <v>94.625100000000003</v>
      </c>
      <c r="P9" s="4">
        <f t="shared" ref="P9:X28" si="5">B9/$P$4</f>
        <v>3.8974906567004807E-4</v>
      </c>
      <c r="Q9" s="4">
        <f t="shared" si="0"/>
        <v>2.6962092899092367E-2</v>
      </c>
      <c r="R9" s="4">
        <f t="shared" si="0"/>
        <v>1.1094500800854246</v>
      </c>
      <c r="S9" s="4">
        <f t="shared" si="0"/>
        <v>7.0074746396155893E-2</v>
      </c>
      <c r="T9" s="4">
        <f t="shared" si="0"/>
        <v>4.9119060331019752E-2</v>
      </c>
      <c r="U9" s="4">
        <v>0</v>
      </c>
      <c r="V9" s="4">
        <v>0</v>
      </c>
      <c r="W9" s="4">
        <v>0</v>
      </c>
      <c r="X9" s="4">
        <f t="shared" si="0"/>
        <v>6.1572343833422314E-3</v>
      </c>
      <c r="Y9" s="4">
        <f t="shared" si="0"/>
        <v>8.0085424452749603E-5</v>
      </c>
      <c r="Z9" s="4">
        <f t="shared" si="0"/>
        <v>1.6017084890549921E-4</v>
      </c>
      <c r="AA9" s="4">
        <f t="shared" si="2"/>
        <v>1.262393219434063</v>
      </c>
      <c r="AC9" s="4">
        <f t="shared" si="3"/>
        <v>3.0873824389263945E-2</v>
      </c>
      <c r="AD9" s="4">
        <f t="shared" si="1"/>
        <v>2.1357919611751086</v>
      </c>
      <c r="AE9" s="4">
        <f t="shared" si="1"/>
        <v>87.884667234096554</v>
      </c>
      <c r="AF9" s="4">
        <f t="shared" si="1"/>
        <v>5.5509444535491674</v>
      </c>
      <c r="AG9" s="4">
        <f t="shared" si="1"/>
        <v>3.8909477312497027</v>
      </c>
      <c r="AH9" s="4">
        <f t="shared" si="1"/>
        <v>0</v>
      </c>
      <c r="AI9" s="4">
        <f t="shared" si="1"/>
        <v>0</v>
      </c>
      <c r="AJ9" s="4">
        <f t="shared" si="1"/>
        <v>0</v>
      </c>
      <c r="AK9" s="4">
        <f t="shared" si="1"/>
        <v>0.48774298598518684</v>
      </c>
      <c r="AL9" s="4">
        <f t="shared" si="1"/>
        <v>6.3439365183419064E-3</v>
      </c>
      <c r="AM9" s="4">
        <f t="shared" si="1"/>
        <v>1.2687873036683813E-2</v>
      </c>
      <c r="AN9" s="4">
        <f t="shared" si="4"/>
        <v>100.00000000000001</v>
      </c>
    </row>
    <row r="10" spans="1:40" x14ac:dyDescent="0.35">
      <c r="A10" s="37" t="s">
        <v>392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40" x14ac:dyDescent="0.35">
      <c r="A11" s="4" t="s">
        <v>335</v>
      </c>
      <c r="B11" s="4" t="s">
        <v>411</v>
      </c>
      <c r="C11" s="4">
        <v>31.213999999999999</v>
      </c>
      <c r="D11" s="4">
        <v>37.710999999999999</v>
      </c>
      <c r="E11" s="4">
        <v>26.666</v>
      </c>
      <c r="F11" s="4" t="s">
        <v>411</v>
      </c>
      <c r="G11" s="4" t="s">
        <v>411</v>
      </c>
      <c r="H11" s="4">
        <v>0.11799999999999999</v>
      </c>
      <c r="I11" s="4">
        <v>0.99</v>
      </c>
      <c r="J11" s="4" t="s">
        <v>411</v>
      </c>
      <c r="K11" s="4" t="s">
        <v>411</v>
      </c>
      <c r="L11" s="4" t="s">
        <v>411</v>
      </c>
      <c r="M11" s="4">
        <v>96.698999999999998</v>
      </c>
      <c r="P11" s="4">
        <v>0</v>
      </c>
      <c r="Q11" s="4">
        <f t="shared" si="0"/>
        <v>0.41663107314468761</v>
      </c>
      <c r="R11" s="4">
        <f t="shared" si="0"/>
        <v>0.50335024025627328</v>
      </c>
      <c r="S11" s="4">
        <f t="shared" si="0"/>
        <v>0.35592632140950348</v>
      </c>
      <c r="T11" s="4">
        <v>0</v>
      </c>
      <c r="U11" s="4">
        <v>0</v>
      </c>
      <c r="V11" s="4">
        <f t="shared" si="0"/>
        <v>1.575013347570742E-3</v>
      </c>
      <c r="W11" s="4">
        <f t="shared" si="0"/>
        <v>1.3214095034703683E-2</v>
      </c>
      <c r="X11" s="4">
        <v>0</v>
      </c>
      <c r="Y11" s="4">
        <v>0</v>
      </c>
      <c r="Z11" s="4">
        <v>0</v>
      </c>
      <c r="AA11" s="4">
        <f t="shared" si="2"/>
        <v>1.2906967431927387</v>
      </c>
      <c r="AC11" s="4">
        <f t="shared" ref="AC11:AM16" si="6">P11/$AA11*100</f>
        <v>0</v>
      </c>
      <c r="AD11" s="4">
        <f t="shared" si="6"/>
        <v>32.279547875365829</v>
      </c>
      <c r="AE11" s="4">
        <f t="shared" si="6"/>
        <v>38.998335039659146</v>
      </c>
      <c r="AF11" s="4">
        <f t="shared" si="6"/>
        <v>27.57629344667474</v>
      </c>
      <c r="AG11" s="4">
        <f t="shared" si="6"/>
        <v>0</v>
      </c>
      <c r="AH11" s="4">
        <f t="shared" si="6"/>
        <v>0</v>
      </c>
      <c r="AI11" s="4">
        <f t="shared" si="6"/>
        <v>0.12202814920526583</v>
      </c>
      <c r="AJ11" s="4">
        <f t="shared" si="6"/>
        <v>1.0237954890950269</v>
      </c>
      <c r="AK11" s="4">
        <f t="shared" si="6"/>
        <v>0</v>
      </c>
      <c r="AL11" s="4">
        <f t="shared" si="6"/>
        <v>0</v>
      </c>
      <c r="AM11" s="4">
        <f t="shared" si="6"/>
        <v>0</v>
      </c>
      <c r="AN11" s="4">
        <f t="shared" ref="AN11:AN16" si="7">SUM(AC11:AM11)</f>
        <v>100</v>
      </c>
    </row>
    <row r="12" spans="1:40" x14ac:dyDescent="0.35">
      <c r="A12" s="4" t="s">
        <v>336</v>
      </c>
      <c r="B12" s="4" t="s">
        <v>411</v>
      </c>
      <c r="C12" s="4">
        <v>31.045999999999999</v>
      </c>
      <c r="D12" s="4">
        <v>39.847000000000001</v>
      </c>
      <c r="E12" s="4">
        <v>24.831</v>
      </c>
      <c r="F12" s="4" t="s">
        <v>411</v>
      </c>
      <c r="G12" s="4">
        <v>1.7999999999999999E-2</v>
      </c>
      <c r="H12" s="4">
        <v>3.9E-2</v>
      </c>
      <c r="I12" s="4">
        <v>1.327</v>
      </c>
      <c r="J12" s="4" t="s">
        <v>411</v>
      </c>
      <c r="K12" s="4" t="s">
        <v>411</v>
      </c>
      <c r="L12" s="4" t="s">
        <v>411</v>
      </c>
      <c r="M12" s="4">
        <v>97.108000000000004</v>
      </c>
      <c r="P12" s="4">
        <v>0</v>
      </c>
      <c r="Q12" s="4">
        <f t="shared" si="0"/>
        <v>0.41438868126001066</v>
      </c>
      <c r="R12" s="4">
        <f t="shared" si="0"/>
        <v>0.53186065136145222</v>
      </c>
      <c r="S12" s="4">
        <f t="shared" si="0"/>
        <v>0.33143352909770418</v>
      </c>
      <c r="T12" s="4">
        <v>0</v>
      </c>
      <c r="U12" s="4">
        <f t="shared" si="0"/>
        <v>2.4025627335824877E-4</v>
      </c>
      <c r="V12" s="4">
        <f t="shared" si="0"/>
        <v>5.2055525894287237E-4</v>
      </c>
      <c r="W12" s="4">
        <f t="shared" si="0"/>
        <v>1.7712226374799786E-2</v>
      </c>
      <c r="X12" s="4">
        <v>0</v>
      </c>
      <c r="Y12" s="4">
        <v>0</v>
      </c>
      <c r="Z12" s="4">
        <v>0</v>
      </c>
      <c r="AA12" s="4">
        <f t="shared" si="2"/>
        <v>1.2961558996262681</v>
      </c>
      <c r="AC12" s="4">
        <f t="shared" si="6"/>
        <v>0</v>
      </c>
      <c r="AD12" s="4">
        <f t="shared" si="6"/>
        <v>31.970589446801494</v>
      </c>
      <c r="AE12" s="4">
        <f t="shared" si="6"/>
        <v>41.033694443300242</v>
      </c>
      <c r="AF12" s="4">
        <f t="shared" si="6"/>
        <v>25.570498826049342</v>
      </c>
      <c r="AG12" s="4">
        <f t="shared" si="6"/>
        <v>0</v>
      </c>
      <c r="AH12" s="4">
        <f t="shared" si="6"/>
        <v>1.8536062940231492E-2</v>
      </c>
      <c r="AI12" s="4">
        <f t="shared" si="6"/>
        <v>4.0161469703834905E-2</v>
      </c>
      <c r="AJ12" s="4">
        <f t="shared" si="6"/>
        <v>1.3665197512048441</v>
      </c>
      <c r="AK12" s="4">
        <f t="shared" si="6"/>
        <v>0</v>
      </c>
      <c r="AL12" s="4">
        <f t="shared" si="6"/>
        <v>0</v>
      </c>
      <c r="AM12" s="4">
        <f t="shared" si="6"/>
        <v>0</v>
      </c>
      <c r="AN12" s="4">
        <f t="shared" si="7"/>
        <v>99.999999999999986</v>
      </c>
    </row>
    <row r="13" spans="1:40" x14ac:dyDescent="0.35">
      <c r="A13" s="4" t="s">
        <v>337</v>
      </c>
      <c r="B13" s="4" t="s">
        <v>411</v>
      </c>
      <c r="C13" s="4">
        <v>31.882000000000001</v>
      </c>
      <c r="D13" s="4">
        <v>41.14</v>
      </c>
      <c r="E13" s="4">
        <v>24.256</v>
      </c>
      <c r="F13" s="4">
        <v>4.4999999999999998E-2</v>
      </c>
      <c r="G13" s="4" t="s">
        <v>411</v>
      </c>
      <c r="H13" s="4" t="s">
        <v>411</v>
      </c>
      <c r="I13" s="4">
        <v>0.70699999999999996</v>
      </c>
      <c r="J13" s="4" t="s">
        <v>411</v>
      </c>
      <c r="K13" s="4" t="s">
        <v>411</v>
      </c>
      <c r="L13" s="4" t="s">
        <v>411</v>
      </c>
      <c r="M13" s="4">
        <v>98.03</v>
      </c>
      <c r="P13" s="4">
        <v>0</v>
      </c>
      <c r="Q13" s="4">
        <f t="shared" si="0"/>
        <v>0.42554725040042712</v>
      </c>
      <c r="R13" s="4">
        <f t="shared" si="0"/>
        <v>0.54911906033101976</v>
      </c>
      <c r="S13" s="4">
        <f t="shared" si="0"/>
        <v>0.3237586759209824</v>
      </c>
      <c r="T13" s="4">
        <f t="shared" si="0"/>
        <v>6.0064068339562193E-4</v>
      </c>
      <c r="U13" s="4">
        <v>0</v>
      </c>
      <c r="V13" s="4">
        <v>0</v>
      </c>
      <c r="W13" s="4">
        <f t="shared" si="0"/>
        <v>9.4367325146823278E-3</v>
      </c>
      <c r="X13" s="4">
        <v>0</v>
      </c>
      <c r="Y13" s="4">
        <v>0</v>
      </c>
      <c r="Z13" s="4">
        <v>0</v>
      </c>
      <c r="AA13" s="4">
        <f t="shared" si="2"/>
        <v>1.3084623598505072</v>
      </c>
      <c r="AC13" s="4">
        <f t="shared" si="6"/>
        <v>0</v>
      </c>
      <c r="AD13" s="4">
        <f t="shared" si="6"/>
        <v>32.522697133530556</v>
      </c>
      <c r="AE13" s="4">
        <f t="shared" si="6"/>
        <v>41.966744874018161</v>
      </c>
      <c r="AF13" s="4">
        <f t="shared" si="6"/>
        <v>24.74344588391309</v>
      </c>
      <c r="AG13" s="4">
        <f t="shared" si="6"/>
        <v>4.5904315005610527E-2</v>
      </c>
      <c r="AH13" s="4">
        <f t="shared" si="6"/>
        <v>0</v>
      </c>
      <c r="AI13" s="4">
        <f t="shared" si="6"/>
        <v>0</v>
      </c>
      <c r="AJ13" s="4">
        <f t="shared" si="6"/>
        <v>0.72120779353259212</v>
      </c>
      <c r="AK13" s="4">
        <f t="shared" si="6"/>
        <v>0</v>
      </c>
      <c r="AL13" s="4">
        <f t="shared" si="6"/>
        <v>0</v>
      </c>
      <c r="AM13" s="4">
        <f t="shared" si="6"/>
        <v>0</v>
      </c>
      <c r="AN13" s="4">
        <f t="shared" si="7"/>
        <v>100.00000000000001</v>
      </c>
    </row>
    <row r="14" spans="1:40" x14ac:dyDescent="0.35">
      <c r="A14" s="4" t="s">
        <v>338</v>
      </c>
      <c r="B14" s="4" t="s">
        <v>411</v>
      </c>
      <c r="C14" s="4">
        <v>33.86</v>
      </c>
      <c r="D14" s="4">
        <v>42.33</v>
      </c>
      <c r="E14" s="4">
        <v>22.44</v>
      </c>
      <c r="F14" s="4" t="s">
        <v>411</v>
      </c>
      <c r="G14" s="4" t="s">
        <v>411</v>
      </c>
      <c r="H14" s="4" t="s">
        <v>411</v>
      </c>
      <c r="I14" s="4" t="s">
        <v>411</v>
      </c>
      <c r="J14" s="4" t="s">
        <v>411</v>
      </c>
      <c r="K14" s="4">
        <v>2.9700000000000001E-2</v>
      </c>
      <c r="L14" s="4">
        <v>2.4500000000000001E-2</v>
      </c>
      <c r="M14" s="4">
        <v>98.684299999999993</v>
      </c>
      <c r="P14" s="4">
        <v>0</v>
      </c>
      <c r="Q14" s="4">
        <f t="shared" si="0"/>
        <v>0.45194874532835022</v>
      </c>
      <c r="R14" s="4">
        <f t="shared" si="0"/>
        <v>0.56500266951414835</v>
      </c>
      <c r="S14" s="4">
        <f t="shared" si="0"/>
        <v>0.29951948745328349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0"/>
        <v>3.9642285104111053E-4</v>
      </c>
      <c r="Z14" s="4">
        <f t="shared" si="0"/>
        <v>3.2701548318206088E-4</v>
      </c>
      <c r="AA14" s="4">
        <f t="shared" si="2"/>
        <v>1.3171943406300051</v>
      </c>
      <c r="AC14" s="4">
        <f t="shared" si="6"/>
        <v>0</v>
      </c>
      <c r="AD14" s="4">
        <f t="shared" si="6"/>
        <v>34.311470326556844</v>
      </c>
      <c r="AE14" s="4">
        <f t="shared" si="6"/>
        <v>42.894404575403158</v>
      </c>
      <c r="AF14" s="4">
        <f t="shared" si="6"/>
        <v>22.739202425514929</v>
      </c>
      <c r="AG14" s="4">
        <f t="shared" si="6"/>
        <v>0</v>
      </c>
      <c r="AH14" s="4">
        <f t="shared" si="6"/>
        <v>0</v>
      </c>
      <c r="AI14" s="4">
        <f t="shared" si="6"/>
        <v>0</v>
      </c>
      <c r="AJ14" s="4">
        <f t="shared" si="6"/>
        <v>0</v>
      </c>
      <c r="AK14" s="4">
        <f t="shared" si="6"/>
        <v>0</v>
      </c>
      <c r="AL14" s="4">
        <f t="shared" si="6"/>
        <v>3.0096003210240349E-2</v>
      </c>
      <c r="AM14" s="4">
        <f t="shared" si="6"/>
        <v>2.4826669314844729E-2</v>
      </c>
      <c r="AN14" s="4">
        <f t="shared" si="7"/>
        <v>100.00000000000003</v>
      </c>
    </row>
    <row r="15" spans="1:40" x14ac:dyDescent="0.35">
      <c r="A15" s="4" t="s">
        <v>339</v>
      </c>
      <c r="B15" s="4">
        <v>2.86E-2</v>
      </c>
      <c r="C15" s="4">
        <v>33.42</v>
      </c>
      <c r="D15" s="4">
        <v>43.18</v>
      </c>
      <c r="E15" s="4">
        <v>22.61</v>
      </c>
      <c r="F15" s="4" t="s">
        <v>411</v>
      </c>
      <c r="G15" s="4" t="s">
        <v>411</v>
      </c>
      <c r="H15" s="4" t="s">
        <v>411</v>
      </c>
      <c r="I15" s="4" t="s">
        <v>411</v>
      </c>
      <c r="J15" s="4">
        <v>5.3499999999999999E-2</v>
      </c>
      <c r="K15" s="4" t="s">
        <v>411</v>
      </c>
      <c r="L15" s="4">
        <v>4.3200000000000002E-2</v>
      </c>
      <c r="M15" s="4">
        <v>99.351100000000002</v>
      </c>
      <c r="P15" s="4">
        <f t="shared" si="5"/>
        <v>3.8174052322477307E-4</v>
      </c>
      <c r="Q15" s="4">
        <f t="shared" si="0"/>
        <v>0.4460758142018153</v>
      </c>
      <c r="R15" s="4">
        <f t="shared" si="0"/>
        <v>0.57634810464495456</v>
      </c>
      <c r="S15" s="4">
        <f t="shared" si="0"/>
        <v>0.30178857447944474</v>
      </c>
      <c r="T15" s="4">
        <v>0</v>
      </c>
      <c r="U15" s="4">
        <v>0</v>
      </c>
      <c r="V15" s="4">
        <v>0</v>
      </c>
      <c r="W15" s="4">
        <v>0</v>
      </c>
      <c r="X15" s="4">
        <f t="shared" si="0"/>
        <v>7.1409503470368392E-4</v>
      </c>
      <c r="Y15" s="4">
        <v>0</v>
      </c>
      <c r="Z15" s="4">
        <f t="shared" si="0"/>
        <v>5.7661505605979715E-4</v>
      </c>
      <c r="AA15" s="4">
        <f t="shared" si="2"/>
        <v>1.3258849439402027</v>
      </c>
      <c r="AC15" s="4">
        <f t="shared" si="6"/>
        <v>2.8791376278120669E-2</v>
      </c>
      <c r="AD15" s="4">
        <f t="shared" si="6"/>
        <v>33.643629203314433</v>
      </c>
      <c r="AE15" s="4">
        <f t="shared" si="6"/>
        <v>43.468938031092677</v>
      </c>
      <c r="AF15" s="4">
        <f t="shared" si="6"/>
        <v>22.761294323367427</v>
      </c>
      <c r="AG15" s="4">
        <f t="shared" si="6"/>
        <v>0</v>
      </c>
      <c r="AH15" s="4">
        <f t="shared" si="6"/>
        <v>0</v>
      </c>
      <c r="AI15" s="4">
        <f t="shared" si="6"/>
        <v>0</v>
      </c>
      <c r="AJ15" s="4">
        <f t="shared" si="6"/>
        <v>0</v>
      </c>
      <c r="AK15" s="4">
        <f t="shared" si="6"/>
        <v>5.3857994086694262E-2</v>
      </c>
      <c r="AL15" s="4">
        <f t="shared" si="6"/>
        <v>0</v>
      </c>
      <c r="AM15" s="4">
        <f t="shared" si="6"/>
        <v>4.3489071860657799E-2</v>
      </c>
      <c r="AN15" s="4">
        <f t="shared" si="7"/>
        <v>100.00000000000001</v>
      </c>
    </row>
    <row r="16" spans="1:40" x14ac:dyDescent="0.35">
      <c r="A16" s="4" t="s">
        <v>340</v>
      </c>
      <c r="B16" s="4">
        <v>1.6899999999999998E-2</v>
      </c>
      <c r="C16" s="4">
        <v>33.58</v>
      </c>
      <c r="D16" s="4">
        <v>42.11</v>
      </c>
      <c r="E16" s="4">
        <v>22.58</v>
      </c>
      <c r="F16" s="4" t="s">
        <v>411</v>
      </c>
      <c r="G16" s="4" t="s">
        <v>411</v>
      </c>
      <c r="H16" s="4" t="s">
        <v>411</v>
      </c>
      <c r="I16" s="4" t="s">
        <v>411</v>
      </c>
      <c r="J16" s="4" t="s">
        <v>411</v>
      </c>
      <c r="K16" s="4" t="s">
        <v>411</v>
      </c>
      <c r="L16" s="4">
        <v>2.5700000000000001E-2</v>
      </c>
      <c r="M16" s="4">
        <v>98.355999999999995</v>
      </c>
      <c r="P16" s="4">
        <f t="shared" si="5"/>
        <v>2.2557394554191133E-4</v>
      </c>
      <c r="Q16" s="4">
        <f t="shared" si="0"/>
        <v>0.44821142552055521</v>
      </c>
      <c r="R16" s="4">
        <f t="shared" si="0"/>
        <v>0.56206620395088092</v>
      </c>
      <c r="S16" s="4">
        <f t="shared" si="0"/>
        <v>0.30138814735718095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f t="shared" si="0"/>
        <v>3.4303256807261077E-4</v>
      </c>
      <c r="AA16" s="4">
        <f t="shared" si="2"/>
        <v>1.3122343833422316</v>
      </c>
      <c r="AC16" s="4">
        <f t="shared" si="6"/>
        <v>1.7190065159501423E-2</v>
      </c>
      <c r="AD16" s="4">
        <f t="shared" si="6"/>
        <v>34.156354322843661</v>
      </c>
      <c r="AE16" s="4">
        <f t="shared" si="6"/>
        <v>42.832759992106809</v>
      </c>
      <c r="AF16" s="4">
        <f t="shared" si="6"/>
        <v>22.967554514884153</v>
      </c>
      <c r="AG16" s="4">
        <f t="shared" si="6"/>
        <v>0</v>
      </c>
      <c r="AH16" s="4">
        <f t="shared" si="6"/>
        <v>0</v>
      </c>
      <c r="AI16" s="4">
        <f t="shared" si="6"/>
        <v>0</v>
      </c>
      <c r="AJ16" s="4">
        <f t="shared" si="6"/>
        <v>0</v>
      </c>
      <c r="AK16" s="4">
        <f t="shared" si="6"/>
        <v>0</v>
      </c>
      <c r="AL16" s="4">
        <f t="shared" si="6"/>
        <v>0</v>
      </c>
      <c r="AM16" s="4">
        <f t="shared" si="6"/>
        <v>2.6141105005869036E-2</v>
      </c>
      <c r="AN16" s="4">
        <f t="shared" si="7"/>
        <v>100</v>
      </c>
    </row>
    <row r="17" spans="1:40" x14ac:dyDescent="0.35">
      <c r="A17" s="37" t="s">
        <v>393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40" x14ac:dyDescent="0.35">
      <c r="A18" s="4" t="s">
        <v>341</v>
      </c>
      <c r="B18" s="4" t="s">
        <v>411</v>
      </c>
      <c r="C18" s="4">
        <v>31.224</v>
      </c>
      <c r="D18" s="4">
        <v>65.778000000000006</v>
      </c>
      <c r="E18" s="4">
        <v>0.36699999999999999</v>
      </c>
      <c r="F18" s="4">
        <v>1.7999999999999999E-2</v>
      </c>
      <c r="G18" s="4" t="s">
        <v>411</v>
      </c>
      <c r="H18" s="4">
        <v>5.2999999999999999E-2</v>
      </c>
      <c r="I18" s="4">
        <v>0.63100000000000001</v>
      </c>
      <c r="J18" s="4" t="s">
        <v>411</v>
      </c>
      <c r="K18" s="4" t="s">
        <v>394</v>
      </c>
      <c r="L18" s="4" t="s">
        <v>411</v>
      </c>
      <c r="M18" s="4">
        <v>98.070999999999998</v>
      </c>
      <c r="P18" s="4">
        <v>0</v>
      </c>
      <c r="Q18" s="4">
        <f t="shared" si="0"/>
        <v>0.4167645488521089</v>
      </c>
      <c r="R18" s="4">
        <f t="shared" si="0"/>
        <v>0.87797650827549389</v>
      </c>
      <c r="S18" s="4">
        <f t="shared" si="0"/>
        <v>4.89855846235985E-3</v>
      </c>
      <c r="T18" s="4">
        <f t="shared" si="0"/>
        <v>2.4025627335824877E-4</v>
      </c>
      <c r="U18" s="4">
        <v>0</v>
      </c>
      <c r="V18" s="4">
        <f t="shared" si="0"/>
        <v>7.0742124933262146E-4</v>
      </c>
      <c r="W18" s="4">
        <f t="shared" si="0"/>
        <v>8.4223171382808333E-3</v>
      </c>
      <c r="X18" s="4">
        <v>0</v>
      </c>
      <c r="Y18" s="4">
        <v>0</v>
      </c>
      <c r="Z18" s="4">
        <v>0</v>
      </c>
      <c r="AA18" s="4">
        <f t="shared" si="2"/>
        <v>1.3090096102509343</v>
      </c>
      <c r="AC18" s="4">
        <f t="shared" ref="AC18:AM28" si="8">P18/$AA18*100</f>
        <v>0</v>
      </c>
      <c r="AD18" s="4">
        <f t="shared" si="8"/>
        <v>31.838158069153977</v>
      </c>
      <c r="AE18" s="4">
        <f t="shared" si="8"/>
        <v>67.071815317474076</v>
      </c>
      <c r="AF18" s="4">
        <f t="shared" si="8"/>
        <v>0.37421867830449362</v>
      </c>
      <c r="AG18" s="4">
        <f t="shared" si="8"/>
        <v>1.8354049617114131E-2</v>
      </c>
      <c r="AH18" s="4">
        <f t="shared" si="8"/>
        <v>0</v>
      </c>
      <c r="AI18" s="4">
        <f t="shared" si="8"/>
        <v>5.4042479428169386E-2</v>
      </c>
      <c r="AJ18" s="4">
        <f t="shared" si="8"/>
        <v>0.64341140602216773</v>
      </c>
      <c r="AK18" s="4">
        <f t="shared" si="8"/>
        <v>0</v>
      </c>
      <c r="AL18" s="4">
        <f t="shared" si="8"/>
        <v>0</v>
      </c>
      <c r="AM18" s="4">
        <f t="shared" si="8"/>
        <v>0</v>
      </c>
      <c r="AN18" s="4">
        <f t="shared" ref="AN18:AN28" si="9">SUM(AC18:AM18)</f>
        <v>100</v>
      </c>
    </row>
    <row r="19" spans="1:40" x14ac:dyDescent="0.35">
      <c r="A19" s="4" t="s">
        <v>342</v>
      </c>
      <c r="B19" s="4" t="s">
        <v>411</v>
      </c>
      <c r="C19" s="4">
        <v>32.942</v>
      </c>
      <c r="D19" s="4">
        <v>66.754000000000005</v>
      </c>
      <c r="E19" s="4">
        <v>9.4E-2</v>
      </c>
      <c r="F19" s="4">
        <v>7.3999999999999996E-2</v>
      </c>
      <c r="G19" s="4" t="s">
        <v>411</v>
      </c>
      <c r="H19" s="4">
        <v>0.14000000000000001</v>
      </c>
      <c r="I19" s="4" t="s">
        <v>411</v>
      </c>
      <c r="J19" s="4" t="s">
        <v>411</v>
      </c>
      <c r="K19" s="4" t="s">
        <v>394</v>
      </c>
      <c r="L19" s="4" t="s">
        <v>411</v>
      </c>
      <c r="M19" s="4">
        <v>100.004</v>
      </c>
      <c r="P19" s="4">
        <v>0</v>
      </c>
      <c r="Q19" s="4">
        <f t="shared" si="0"/>
        <v>0.43969567538707954</v>
      </c>
      <c r="R19" s="4">
        <f t="shared" si="0"/>
        <v>0.89100373731980786</v>
      </c>
      <c r="S19" s="4">
        <f t="shared" si="0"/>
        <v>1.2546716497597438E-3</v>
      </c>
      <c r="T19" s="4">
        <f t="shared" si="0"/>
        <v>9.8772023491724504E-4</v>
      </c>
      <c r="U19" s="4">
        <v>0</v>
      </c>
      <c r="V19" s="4">
        <f t="shared" si="0"/>
        <v>1.8686599038974909E-3</v>
      </c>
      <c r="W19" s="4">
        <v>0</v>
      </c>
      <c r="X19" s="4">
        <v>0</v>
      </c>
      <c r="Y19" s="4">
        <v>0</v>
      </c>
      <c r="Z19" s="4">
        <v>0</v>
      </c>
      <c r="AA19" s="4">
        <f t="shared" si="2"/>
        <v>1.3348104644954619</v>
      </c>
      <c r="AC19" s="4">
        <f t="shared" si="8"/>
        <v>0</v>
      </c>
      <c r="AD19" s="4">
        <f t="shared" si="8"/>
        <v>32.940682372705091</v>
      </c>
      <c r="AE19" s="4">
        <f t="shared" si="8"/>
        <v>66.75132994680213</v>
      </c>
      <c r="AF19" s="4">
        <f t="shared" si="8"/>
        <v>9.3996240150393984E-2</v>
      </c>
      <c r="AG19" s="4">
        <f t="shared" si="8"/>
        <v>7.3997040118395252E-2</v>
      </c>
      <c r="AH19" s="4">
        <f t="shared" si="8"/>
        <v>0</v>
      </c>
      <c r="AI19" s="4">
        <f t="shared" si="8"/>
        <v>0.13999440022399104</v>
      </c>
      <c r="AJ19" s="4">
        <f t="shared" si="8"/>
        <v>0</v>
      </c>
      <c r="AK19" s="4">
        <f t="shared" si="8"/>
        <v>0</v>
      </c>
      <c r="AL19" s="4">
        <f t="shared" si="8"/>
        <v>0</v>
      </c>
      <c r="AM19" s="4">
        <f t="shared" si="8"/>
        <v>0</v>
      </c>
      <c r="AN19" s="4">
        <f t="shared" si="9"/>
        <v>100.00000000000001</v>
      </c>
    </row>
    <row r="20" spans="1:40" x14ac:dyDescent="0.35">
      <c r="A20" s="4" t="s">
        <v>343</v>
      </c>
      <c r="B20" s="4" t="s">
        <v>411</v>
      </c>
      <c r="C20" s="4">
        <v>32.536000000000001</v>
      </c>
      <c r="D20" s="4">
        <v>66.397999999999996</v>
      </c>
      <c r="E20" s="4">
        <v>0.41099999999999998</v>
      </c>
      <c r="F20" s="4">
        <v>0</v>
      </c>
      <c r="G20" s="4" t="s">
        <v>411</v>
      </c>
      <c r="H20" s="4">
        <v>2.7E-2</v>
      </c>
      <c r="I20" s="4">
        <v>0.19400000000000001</v>
      </c>
      <c r="J20" s="4" t="s">
        <v>411</v>
      </c>
      <c r="K20" s="4" t="s">
        <v>394</v>
      </c>
      <c r="L20" s="4" t="s">
        <v>411</v>
      </c>
      <c r="M20" s="4">
        <v>99.566000000000003</v>
      </c>
      <c r="P20" s="4">
        <v>0</v>
      </c>
      <c r="Q20" s="4">
        <f t="shared" si="0"/>
        <v>0.43427656166577683</v>
      </c>
      <c r="R20" s="4">
        <f t="shared" si="0"/>
        <v>0.88625200213561128</v>
      </c>
      <c r="S20" s="4">
        <f t="shared" si="0"/>
        <v>5.4858515750133468E-3</v>
      </c>
      <c r="T20" s="4">
        <f t="shared" si="0"/>
        <v>0</v>
      </c>
      <c r="U20" s="4">
        <v>0</v>
      </c>
      <c r="V20" s="4">
        <f t="shared" si="0"/>
        <v>3.6038441003737319E-4</v>
      </c>
      <c r="W20" s="4">
        <f t="shared" si="0"/>
        <v>2.5894287239722372E-3</v>
      </c>
      <c r="X20" s="4">
        <v>0</v>
      </c>
      <c r="Y20" s="4">
        <v>0</v>
      </c>
      <c r="Z20" s="4">
        <v>0</v>
      </c>
      <c r="AA20" s="4">
        <f t="shared" si="2"/>
        <v>1.3289642285104111</v>
      </c>
      <c r="AC20" s="4">
        <f t="shared" si="8"/>
        <v>0</v>
      </c>
      <c r="AD20" s="4">
        <f t="shared" si="8"/>
        <v>32.677821746379287</v>
      </c>
      <c r="AE20" s="4">
        <f t="shared" si="8"/>
        <v>66.687423417632516</v>
      </c>
      <c r="AF20" s="4">
        <f t="shared" si="8"/>
        <v>0.41279151517586321</v>
      </c>
      <c r="AG20" s="4">
        <f t="shared" si="8"/>
        <v>0</v>
      </c>
      <c r="AH20" s="4">
        <f t="shared" si="8"/>
        <v>0</v>
      </c>
      <c r="AI20" s="4">
        <f t="shared" si="8"/>
        <v>2.7117690777976416E-2</v>
      </c>
      <c r="AJ20" s="4">
        <f t="shared" si="8"/>
        <v>0.19484563003434907</v>
      </c>
      <c r="AK20" s="4">
        <f t="shared" si="8"/>
        <v>0</v>
      </c>
      <c r="AL20" s="4">
        <f t="shared" si="8"/>
        <v>0</v>
      </c>
      <c r="AM20" s="4">
        <f t="shared" si="8"/>
        <v>0</v>
      </c>
      <c r="AN20" s="4">
        <f t="shared" si="9"/>
        <v>100</v>
      </c>
    </row>
    <row r="21" spans="1:40" x14ac:dyDescent="0.35">
      <c r="A21" s="4" t="s">
        <v>344</v>
      </c>
      <c r="B21" s="4" t="s">
        <v>411</v>
      </c>
      <c r="C21" s="4">
        <v>33.04</v>
      </c>
      <c r="D21" s="4">
        <v>66.650000000000006</v>
      </c>
      <c r="E21" s="4">
        <v>0.14099999999999999</v>
      </c>
      <c r="F21" s="4">
        <v>3.2000000000000001E-2</v>
      </c>
      <c r="G21" s="4" t="s">
        <v>411</v>
      </c>
      <c r="H21" s="4" t="s">
        <v>411</v>
      </c>
      <c r="I21" s="4" t="s">
        <v>411</v>
      </c>
      <c r="J21" s="4" t="s">
        <v>411</v>
      </c>
      <c r="K21" s="4" t="s">
        <v>394</v>
      </c>
      <c r="L21" s="4" t="s">
        <v>411</v>
      </c>
      <c r="M21" s="4">
        <v>99.864000000000004</v>
      </c>
      <c r="P21" s="4">
        <v>0</v>
      </c>
      <c r="Q21" s="4">
        <f t="shared" si="5"/>
        <v>0.4410037373198078</v>
      </c>
      <c r="R21" s="4">
        <f t="shared" si="5"/>
        <v>0.88961558996262691</v>
      </c>
      <c r="S21" s="4">
        <f t="shared" si="5"/>
        <v>1.8820074746396154E-3</v>
      </c>
      <c r="T21" s="4">
        <f t="shared" si="5"/>
        <v>4.2712226374799788E-4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f t="shared" si="2"/>
        <v>1.3329284570208222</v>
      </c>
      <c r="AC21" s="4">
        <f t="shared" si="8"/>
        <v>0</v>
      </c>
      <c r="AD21" s="4">
        <f t="shared" si="8"/>
        <v>33.085326897850052</v>
      </c>
      <c r="AE21" s="4">
        <f t="shared" si="8"/>
        <v>66.741435767000794</v>
      </c>
      <c r="AF21" s="4">
        <f t="shared" si="8"/>
        <v>0.14119343500595816</v>
      </c>
      <c r="AG21" s="4">
        <f t="shared" si="8"/>
        <v>3.2043900143196177E-2</v>
      </c>
      <c r="AH21" s="4">
        <f t="shared" si="8"/>
        <v>0</v>
      </c>
      <c r="AI21" s="4">
        <f t="shared" si="8"/>
        <v>0</v>
      </c>
      <c r="AJ21" s="4">
        <f t="shared" si="8"/>
        <v>0</v>
      </c>
      <c r="AK21" s="4">
        <f t="shared" si="8"/>
        <v>0</v>
      </c>
      <c r="AL21" s="4">
        <f t="shared" si="8"/>
        <v>0</v>
      </c>
      <c r="AM21" s="4">
        <f t="shared" si="8"/>
        <v>0</v>
      </c>
      <c r="AN21" s="4">
        <f t="shared" si="9"/>
        <v>100</v>
      </c>
    </row>
    <row r="22" spans="1:40" x14ac:dyDescent="0.35">
      <c r="A22" s="4" t="s">
        <v>345</v>
      </c>
      <c r="B22" s="4" t="s">
        <v>411</v>
      </c>
      <c r="C22" s="4">
        <v>29.489000000000001</v>
      </c>
      <c r="D22" s="4">
        <v>72.596000000000004</v>
      </c>
      <c r="E22" s="4">
        <v>8.5000000000000006E-2</v>
      </c>
      <c r="F22" s="4">
        <v>0.02</v>
      </c>
      <c r="G22" s="4" t="s">
        <v>411</v>
      </c>
      <c r="H22" s="4" t="s">
        <v>411</v>
      </c>
      <c r="I22" s="4">
        <v>0.252</v>
      </c>
      <c r="J22" s="4" t="s">
        <v>411</v>
      </c>
      <c r="K22" s="4" t="s">
        <v>394</v>
      </c>
      <c r="L22" s="4" t="s">
        <v>411</v>
      </c>
      <c r="M22" s="4">
        <v>102.44199999999999</v>
      </c>
      <c r="P22" s="4">
        <v>0</v>
      </c>
      <c r="Q22" s="4">
        <f t="shared" si="5"/>
        <v>0.39360651361452215</v>
      </c>
      <c r="R22" s="4">
        <f t="shared" si="5"/>
        <v>0.96898024559530171</v>
      </c>
      <c r="S22" s="4">
        <f t="shared" si="5"/>
        <v>1.1345435130806195E-3</v>
      </c>
      <c r="T22" s="4">
        <f t="shared" si="5"/>
        <v>2.6695141484249865E-4</v>
      </c>
      <c r="U22" s="4">
        <v>0</v>
      </c>
      <c r="V22" s="4">
        <v>0</v>
      </c>
      <c r="W22" s="4">
        <f t="shared" si="5"/>
        <v>3.3635878270154829E-3</v>
      </c>
      <c r="X22" s="4">
        <v>0</v>
      </c>
      <c r="Y22" s="4">
        <v>0</v>
      </c>
      <c r="Z22" s="4">
        <v>0</v>
      </c>
      <c r="AA22" s="4">
        <f t="shared" si="2"/>
        <v>1.3673518419647623</v>
      </c>
      <c r="AC22" s="4">
        <f t="shared" si="8"/>
        <v>0</v>
      </c>
      <c r="AD22" s="4">
        <f t="shared" si="8"/>
        <v>28.786044786318111</v>
      </c>
      <c r="AE22" s="4">
        <f t="shared" si="8"/>
        <v>70.865465336483098</v>
      </c>
      <c r="AF22" s="4">
        <f t="shared" si="8"/>
        <v>8.2973780285429816E-2</v>
      </c>
      <c r="AG22" s="4">
        <f t="shared" si="8"/>
        <v>1.9523242420101131E-2</v>
      </c>
      <c r="AH22" s="4">
        <f t="shared" si="8"/>
        <v>0</v>
      </c>
      <c r="AI22" s="4">
        <f t="shared" si="8"/>
        <v>0</v>
      </c>
      <c r="AJ22" s="4">
        <f t="shared" si="8"/>
        <v>0.24599285449327424</v>
      </c>
      <c r="AK22" s="4">
        <f t="shared" si="8"/>
        <v>0</v>
      </c>
      <c r="AL22" s="4">
        <f t="shared" si="8"/>
        <v>0</v>
      </c>
      <c r="AM22" s="4">
        <f t="shared" si="8"/>
        <v>0</v>
      </c>
      <c r="AN22" s="4">
        <f t="shared" si="9"/>
        <v>100.00000000000003</v>
      </c>
    </row>
    <row r="23" spans="1:40" x14ac:dyDescent="0.35">
      <c r="A23" s="4" t="s">
        <v>346</v>
      </c>
      <c r="B23" s="4" t="s">
        <v>411</v>
      </c>
      <c r="C23" s="4">
        <v>31.478000000000002</v>
      </c>
      <c r="D23" s="4">
        <v>68.881</v>
      </c>
      <c r="E23" s="4">
        <v>1.5209999999999999</v>
      </c>
      <c r="F23" s="4">
        <v>4.4999999999999998E-2</v>
      </c>
      <c r="G23" s="4" t="s">
        <v>411</v>
      </c>
      <c r="H23" s="4" t="s">
        <v>411</v>
      </c>
      <c r="I23" s="4" t="s">
        <v>411</v>
      </c>
      <c r="J23" s="4" t="s">
        <v>411</v>
      </c>
      <c r="K23" s="4" t="s">
        <v>394</v>
      </c>
      <c r="L23" s="4" t="s">
        <v>411</v>
      </c>
      <c r="M23" s="4">
        <v>101.928</v>
      </c>
      <c r="P23" s="4">
        <v>0</v>
      </c>
      <c r="Q23" s="4">
        <f t="shared" si="5"/>
        <v>0.42015483182060864</v>
      </c>
      <c r="R23" s="4">
        <f t="shared" si="5"/>
        <v>0.91939402028830752</v>
      </c>
      <c r="S23" s="4">
        <f t="shared" si="5"/>
        <v>2.030165509877202E-2</v>
      </c>
      <c r="T23" s="4">
        <f t="shared" si="5"/>
        <v>6.0064068339562193E-4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f t="shared" si="2"/>
        <v>1.3604511478910837</v>
      </c>
      <c r="AC23" s="4">
        <f t="shared" si="8"/>
        <v>0</v>
      </c>
      <c r="AD23" s="4">
        <f t="shared" si="8"/>
        <v>30.883492764287467</v>
      </c>
      <c r="AE23" s="4">
        <f t="shared" si="8"/>
        <v>67.580083394652931</v>
      </c>
      <c r="AF23" s="4">
        <f t="shared" si="8"/>
        <v>1.4922737306843266</v>
      </c>
      <c r="AG23" s="4">
        <f t="shared" si="8"/>
        <v>4.4150110375275942E-2</v>
      </c>
      <c r="AH23" s="4">
        <f t="shared" si="8"/>
        <v>0</v>
      </c>
      <c r="AI23" s="4">
        <f t="shared" si="8"/>
        <v>0</v>
      </c>
      <c r="AJ23" s="4">
        <f t="shared" si="8"/>
        <v>0</v>
      </c>
      <c r="AK23" s="4">
        <f t="shared" si="8"/>
        <v>0</v>
      </c>
      <c r="AL23" s="4">
        <f t="shared" si="8"/>
        <v>0</v>
      </c>
      <c r="AM23" s="4">
        <f t="shared" si="8"/>
        <v>0</v>
      </c>
      <c r="AN23" s="4">
        <f t="shared" si="9"/>
        <v>100</v>
      </c>
    </row>
    <row r="24" spans="1:40" x14ac:dyDescent="0.35">
      <c r="A24" s="4" t="s">
        <v>347</v>
      </c>
      <c r="B24" s="4">
        <v>0.113</v>
      </c>
      <c r="C24" s="4">
        <v>32.216000000000001</v>
      </c>
      <c r="D24" s="4">
        <v>65.811999999999998</v>
      </c>
      <c r="E24" s="4">
        <v>1.0369999999999999</v>
      </c>
      <c r="F24" s="4">
        <v>6.6000000000000003E-2</v>
      </c>
      <c r="G24" s="4" t="s">
        <v>411</v>
      </c>
      <c r="H24" s="4" t="s">
        <v>411</v>
      </c>
      <c r="I24" s="4">
        <v>1.4999999999999999E-2</v>
      </c>
      <c r="J24" s="4" t="s">
        <v>411</v>
      </c>
      <c r="K24" s="4" t="s">
        <v>394</v>
      </c>
      <c r="L24" s="4" t="s">
        <v>411</v>
      </c>
      <c r="M24" s="4">
        <v>99.259</v>
      </c>
      <c r="P24" s="4">
        <f t="shared" si="5"/>
        <v>1.5082754938601174E-3</v>
      </c>
      <c r="Q24" s="4">
        <f t="shared" si="5"/>
        <v>0.43000533902829685</v>
      </c>
      <c r="R24" s="4">
        <f t="shared" si="5"/>
        <v>0.8784303256807261</v>
      </c>
      <c r="S24" s="4">
        <f t="shared" si="5"/>
        <v>1.3841430859583554E-2</v>
      </c>
      <c r="T24" s="4">
        <f t="shared" si="5"/>
        <v>8.8093966898024562E-4</v>
      </c>
      <c r="U24" s="4">
        <v>0</v>
      </c>
      <c r="V24" s="4">
        <v>0</v>
      </c>
      <c r="W24" s="4">
        <f t="shared" si="5"/>
        <v>2.0021356113187399E-4</v>
      </c>
      <c r="X24" s="4">
        <v>0</v>
      </c>
      <c r="Y24" s="4">
        <v>0</v>
      </c>
      <c r="Z24" s="4">
        <v>0</v>
      </c>
      <c r="AA24" s="4">
        <f t="shared" si="2"/>
        <v>1.3248665242925788</v>
      </c>
      <c r="AC24" s="4">
        <f t="shared" si="8"/>
        <v>0.11384358093472632</v>
      </c>
      <c r="AD24" s="4">
        <f t="shared" si="8"/>
        <v>32.456502684895071</v>
      </c>
      <c r="AE24" s="4">
        <f t="shared" si="8"/>
        <v>66.303307508639008</v>
      </c>
      <c r="AF24" s="4">
        <f t="shared" si="8"/>
        <v>1.0447415347726652</v>
      </c>
      <c r="AG24" s="4">
        <f t="shared" si="8"/>
        <v>6.6492710988424228E-2</v>
      </c>
      <c r="AH24" s="4">
        <f t="shared" si="8"/>
        <v>0</v>
      </c>
      <c r="AI24" s="4">
        <f t="shared" si="8"/>
        <v>0</v>
      </c>
      <c r="AJ24" s="4">
        <f t="shared" si="8"/>
        <v>1.5111979770096413E-2</v>
      </c>
      <c r="AK24" s="4">
        <f t="shared" si="8"/>
        <v>0</v>
      </c>
      <c r="AL24" s="4">
        <f t="shared" si="8"/>
        <v>0</v>
      </c>
      <c r="AM24" s="4">
        <f t="shared" si="8"/>
        <v>0</v>
      </c>
      <c r="AN24" s="4">
        <f t="shared" si="9"/>
        <v>100</v>
      </c>
    </row>
    <row r="25" spans="1:40" x14ac:dyDescent="0.35">
      <c r="A25" s="4" t="s">
        <v>348</v>
      </c>
      <c r="B25" s="4" t="s">
        <v>411</v>
      </c>
      <c r="C25" s="4">
        <v>32.783999999999999</v>
      </c>
      <c r="D25" s="4">
        <v>65.221999999999994</v>
      </c>
      <c r="E25" s="4">
        <v>0.222</v>
      </c>
      <c r="F25" s="4">
        <v>7.4999999999999997E-2</v>
      </c>
      <c r="G25" s="4" t="s">
        <v>411</v>
      </c>
      <c r="H25" s="4">
        <v>0.14000000000000001</v>
      </c>
      <c r="I25" s="4">
        <v>3.4000000000000002E-2</v>
      </c>
      <c r="J25" s="4" t="s">
        <v>411</v>
      </c>
      <c r="K25" s="4" t="s">
        <v>394</v>
      </c>
      <c r="L25" s="4" t="s">
        <v>411</v>
      </c>
      <c r="M25" s="4">
        <v>98.477000000000004</v>
      </c>
      <c r="P25" s="4">
        <v>0</v>
      </c>
      <c r="Q25" s="4">
        <f t="shared" si="5"/>
        <v>0.43758675920982376</v>
      </c>
      <c r="R25" s="4">
        <f t="shared" si="5"/>
        <v>0.87055525894287233</v>
      </c>
      <c r="S25" s="4">
        <f t="shared" si="5"/>
        <v>2.9631607047517351E-3</v>
      </c>
      <c r="T25" s="4">
        <f t="shared" si="5"/>
        <v>1.00106780565937E-3</v>
      </c>
      <c r="U25" s="4">
        <v>0</v>
      </c>
      <c r="V25" s="4">
        <f t="shared" si="5"/>
        <v>1.8686599038974909E-3</v>
      </c>
      <c r="W25" s="4">
        <f t="shared" si="5"/>
        <v>4.5381740523224774E-4</v>
      </c>
      <c r="X25" s="4">
        <v>0</v>
      </c>
      <c r="Y25" s="4">
        <v>0</v>
      </c>
      <c r="Z25" s="4">
        <v>0</v>
      </c>
      <c r="AA25" s="4">
        <f t="shared" si="2"/>
        <v>1.314428723972237</v>
      </c>
      <c r="AC25" s="4">
        <f t="shared" si="8"/>
        <v>0</v>
      </c>
      <c r="AD25" s="4">
        <f t="shared" si="8"/>
        <v>33.291022269159292</v>
      </c>
      <c r="AE25" s="4">
        <f t="shared" si="8"/>
        <v>66.230693461417388</v>
      </c>
      <c r="AF25" s="4">
        <f t="shared" si="8"/>
        <v>0.22543334991927047</v>
      </c>
      <c r="AG25" s="4">
        <f t="shared" si="8"/>
        <v>7.6159915513267062E-2</v>
      </c>
      <c r="AH25" s="4">
        <f t="shared" si="8"/>
        <v>0</v>
      </c>
      <c r="AI25" s="4">
        <f t="shared" si="8"/>
        <v>0.14216517562476522</v>
      </c>
      <c r="AJ25" s="4">
        <f t="shared" si="8"/>
        <v>3.4525828366014401E-2</v>
      </c>
      <c r="AK25" s="4">
        <f t="shared" si="8"/>
        <v>0</v>
      </c>
      <c r="AL25" s="4">
        <f t="shared" si="8"/>
        <v>0</v>
      </c>
      <c r="AM25" s="4">
        <f t="shared" si="8"/>
        <v>0</v>
      </c>
      <c r="AN25" s="4">
        <f t="shared" si="9"/>
        <v>100.00000000000001</v>
      </c>
    </row>
    <row r="26" spans="1:40" x14ac:dyDescent="0.35">
      <c r="A26" s="4" t="s">
        <v>349</v>
      </c>
      <c r="B26" s="4" t="s">
        <v>411</v>
      </c>
      <c r="C26" s="4">
        <v>32.159999999999997</v>
      </c>
      <c r="D26" s="4">
        <v>65.376999999999995</v>
      </c>
      <c r="E26" s="4">
        <v>0.78</v>
      </c>
      <c r="F26" s="4">
        <v>4.8000000000000001E-2</v>
      </c>
      <c r="G26" s="4" t="s">
        <v>411</v>
      </c>
      <c r="H26" s="4">
        <v>0.01</v>
      </c>
      <c r="I26" s="4" t="s">
        <v>411</v>
      </c>
      <c r="J26" s="4" t="s">
        <v>411</v>
      </c>
      <c r="K26" s="4" t="s">
        <v>394</v>
      </c>
      <c r="L26" s="4" t="s">
        <v>411</v>
      </c>
      <c r="M26" s="4">
        <v>98.375</v>
      </c>
      <c r="P26" s="4">
        <v>0</v>
      </c>
      <c r="Q26" s="4">
        <f t="shared" si="5"/>
        <v>0.42925787506673779</v>
      </c>
      <c r="R26" s="4">
        <f t="shared" si="5"/>
        <v>0.87262413240790171</v>
      </c>
      <c r="S26" s="4">
        <f t="shared" si="5"/>
        <v>1.0411105178857448E-2</v>
      </c>
      <c r="T26" s="4">
        <f t="shared" si="5"/>
        <v>6.4068339562199682E-4</v>
      </c>
      <c r="U26" s="4">
        <v>0</v>
      </c>
      <c r="V26" s="4">
        <f t="shared" si="5"/>
        <v>1.3347570742124932E-4</v>
      </c>
      <c r="W26" s="4">
        <v>0</v>
      </c>
      <c r="X26" s="4">
        <v>0</v>
      </c>
      <c r="Y26" s="4">
        <v>0</v>
      </c>
      <c r="Z26" s="4">
        <v>0</v>
      </c>
      <c r="AA26" s="4">
        <f t="shared" si="2"/>
        <v>1.3130672717565401</v>
      </c>
      <c r="AC26" s="4">
        <f t="shared" si="8"/>
        <v>0</v>
      </c>
      <c r="AD26" s="4">
        <f t="shared" si="8"/>
        <v>32.69123252858958</v>
      </c>
      <c r="AE26" s="4">
        <f t="shared" si="8"/>
        <v>66.456925031766204</v>
      </c>
      <c r="AF26" s="4">
        <f t="shared" si="8"/>
        <v>0.79288437102922504</v>
      </c>
      <c r="AG26" s="4">
        <f t="shared" si="8"/>
        <v>4.879288437102923E-2</v>
      </c>
      <c r="AH26" s="4">
        <f t="shared" si="8"/>
        <v>0</v>
      </c>
      <c r="AI26" s="4">
        <f t="shared" si="8"/>
        <v>1.0165184243964422E-2</v>
      </c>
      <c r="AJ26" s="4">
        <f t="shared" si="8"/>
        <v>0</v>
      </c>
      <c r="AK26" s="4">
        <f t="shared" si="8"/>
        <v>0</v>
      </c>
      <c r="AL26" s="4">
        <f t="shared" si="8"/>
        <v>0</v>
      </c>
      <c r="AM26" s="4">
        <f t="shared" si="8"/>
        <v>0</v>
      </c>
      <c r="AN26" s="4">
        <f t="shared" si="9"/>
        <v>100</v>
      </c>
    </row>
    <row r="27" spans="1:40" x14ac:dyDescent="0.35">
      <c r="A27" s="4" t="s">
        <v>350</v>
      </c>
      <c r="B27" s="4" t="s">
        <v>411</v>
      </c>
      <c r="C27" s="4">
        <v>35.78</v>
      </c>
      <c r="D27" s="4">
        <v>63.39</v>
      </c>
      <c r="E27" s="4">
        <v>0.82369999999999999</v>
      </c>
      <c r="F27" s="4">
        <v>0</v>
      </c>
      <c r="G27" s="4" t="s">
        <v>411</v>
      </c>
      <c r="H27" s="4">
        <v>5.0500000000000003E-2</v>
      </c>
      <c r="I27" s="4" t="s">
        <v>411</v>
      </c>
      <c r="J27" s="4">
        <v>0.54200000000000004</v>
      </c>
      <c r="K27" s="4" t="s">
        <v>394</v>
      </c>
      <c r="L27" s="4">
        <v>4.8099999999999997E-2</v>
      </c>
      <c r="M27" s="4">
        <v>100.74299999999999</v>
      </c>
      <c r="P27" s="4">
        <v>0</v>
      </c>
      <c r="Q27" s="4">
        <f t="shared" si="5"/>
        <v>0.47757608115323014</v>
      </c>
      <c r="R27" s="4">
        <f t="shared" si="5"/>
        <v>0.84610250934329956</v>
      </c>
      <c r="S27" s="4">
        <f t="shared" si="5"/>
        <v>1.0994394020288307E-2</v>
      </c>
      <c r="T27" s="4">
        <f t="shared" si="5"/>
        <v>0</v>
      </c>
      <c r="U27" s="4">
        <v>0</v>
      </c>
      <c r="V27" s="4">
        <f t="shared" si="5"/>
        <v>6.7405232247730914E-4</v>
      </c>
      <c r="W27" s="4">
        <v>0</v>
      </c>
      <c r="X27" s="4">
        <f t="shared" si="5"/>
        <v>7.2343833422317139E-3</v>
      </c>
      <c r="Y27" s="4">
        <v>0</v>
      </c>
      <c r="Z27" s="4">
        <f t="shared" ref="Z27" si="10">L27/$P$4</f>
        <v>6.4201815269620925E-4</v>
      </c>
      <c r="AA27" s="4">
        <f t="shared" si="2"/>
        <v>1.3432234383342232</v>
      </c>
      <c r="AC27" s="4">
        <f t="shared" si="8"/>
        <v>0</v>
      </c>
      <c r="AD27" s="4">
        <f t="shared" si="8"/>
        <v>35.554477946386079</v>
      </c>
      <c r="AE27" s="4">
        <f t="shared" si="8"/>
        <v>62.990451565718651</v>
      </c>
      <c r="AF27" s="4">
        <f t="shared" si="8"/>
        <v>0.81850820247172174</v>
      </c>
      <c r="AG27" s="4">
        <f t="shared" si="8"/>
        <v>0</v>
      </c>
      <c r="AH27" s="4">
        <f t="shared" si="8"/>
        <v>0</v>
      </c>
      <c r="AI27" s="4">
        <f t="shared" si="8"/>
        <v>5.018169749280315E-2</v>
      </c>
      <c r="AJ27" s="4">
        <f t="shared" si="8"/>
        <v>0</v>
      </c>
      <c r="AK27" s="4">
        <f t="shared" si="8"/>
        <v>0.53858376319008527</v>
      </c>
      <c r="AL27" s="4">
        <f t="shared" si="8"/>
        <v>0</v>
      </c>
      <c r="AM27" s="4">
        <f t="shared" si="8"/>
        <v>4.779682474066993E-2</v>
      </c>
      <c r="AN27" s="4">
        <f t="shared" si="9"/>
        <v>100.00000000000001</v>
      </c>
    </row>
    <row r="28" spans="1:40" x14ac:dyDescent="0.35">
      <c r="A28" s="4" t="s">
        <v>351</v>
      </c>
      <c r="B28" s="4" t="s">
        <v>411</v>
      </c>
      <c r="C28" s="4">
        <v>26.68</v>
      </c>
      <c r="D28" s="4">
        <v>69.87</v>
      </c>
      <c r="E28" s="4">
        <v>0.74929999999999997</v>
      </c>
      <c r="F28" s="4">
        <v>1.8700000000000001E-2</v>
      </c>
      <c r="G28" s="4" t="s">
        <v>411</v>
      </c>
      <c r="H28" s="4" t="s">
        <v>411</v>
      </c>
      <c r="I28" s="4" t="s">
        <v>411</v>
      </c>
      <c r="J28" s="4" t="s">
        <v>411</v>
      </c>
      <c r="K28" s="4" t="s">
        <v>394</v>
      </c>
      <c r="L28" s="4" t="s">
        <v>411</v>
      </c>
      <c r="M28" s="4">
        <v>97.318100000000001</v>
      </c>
      <c r="P28" s="4">
        <v>0</v>
      </c>
      <c r="Q28" s="4">
        <f t="shared" si="5"/>
        <v>0.35611318739989323</v>
      </c>
      <c r="R28" s="4">
        <f t="shared" si="5"/>
        <v>0.93259476775226913</v>
      </c>
      <c r="S28" s="4">
        <f t="shared" si="5"/>
        <v>1.0001334757074211E-2</v>
      </c>
      <c r="T28" s="4">
        <f t="shared" si="5"/>
        <v>2.4959957287773628E-4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f t="shared" si="2"/>
        <v>1.2989588894821142</v>
      </c>
      <c r="AC28" s="4">
        <f t="shared" si="8"/>
        <v>0</v>
      </c>
      <c r="AD28" s="4">
        <f t="shared" si="8"/>
        <v>27.41527774923447</v>
      </c>
      <c r="AE28" s="4">
        <f t="shared" si="8"/>
        <v>71.795556834295809</v>
      </c>
      <c r="AF28" s="4">
        <f t="shared" si="8"/>
        <v>0.76995006062598892</v>
      </c>
      <c r="AG28" s="4">
        <f t="shared" si="8"/>
        <v>1.9215355843728809E-2</v>
      </c>
      <c r="AH28" s="4">
        <f t="shared" si="8"/>
        <v>0</v>
      </c>
      <c r="AI28" s="4">
        <f t="shared" si="8"/>
        <v>0</v>
      </c>
      <c r="AJ28" s="4">
        <f t="shared" si="8"/>
        <v>0</v>
      </c>
      <c r="AK28" s="4">
        <f t="shared" si="8"/>
        <v>0</v>
      </c>
      <c r="AL28" s="4">
        <f t="shared" si="8"/>
        <v>0</v>
      </c>
      <c r="AM28" s="4">
        <f t="shared" si="8"/>
        <v>0</v>
      </c>
      <c r="AN28" s="4">
        <f t="shared" si="9"/>
        <v>99.999999999999986</v>
      </c>
    </row>
    <row r="29" spans="1:40" x14ac:dyDescent="0.35">
      <c r="A29" s="37" t="s">
        <v>395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40" x14ac:dyDescent="0.35">
      <c r="A30" s="4" t="s">
        <v>352</v>
      </c>
      <c r="B30" s="4" t="s">
        <v>411</v>
      </c>
      <c r="C30" s="4">
        <v>25.858000000000001</v>
      </c>
      <c r="D30" s="4">
        <v>72.475999999999999</v>
      </c>
      <c r="E30" s="4">
        <v>0.77400000000000002</v>
      </c>
      <c r="F30" s="4">
        <v>4.3999999999999997E-2</v>
      </c>
      <c r="G30" s="4" t="s">
        <v>411</v>
      </c>
      <c r="H30" s="4" t="s">
        <v>411</v>
      </c>
      <c r="I30" s="4" t="s">
        <v>411</v>
      </c>
      <c r="J30" s="4" t="s">
        <v>411</v>
      </c>
      <c r="K30" s="4" t="s">
        <v>411</v>
      </c>
      <c r="L30" s="4" t="s">
        <v>411</v>
      </c>
      <c r="M30" s="4">
        <f>SUM(B30:L30)</f>
        <v>99.152000000000001</v>
      </c>
      <c r="P30" s="4">
        <v>0</v>
      </c>
      <c r="Q30" s="4">
        <f t="shared" ref="Q30" si="11">C30/$P$4</f>
        <v>0.34514148424986651</v>
      </c>
      <c r="R30" s="4">
        <f t="shared" ref="R30" si="12">D30/$P$4</f>
        <v>0.96737853710624666</v>
      </c>
      <c r="S30" s="4">
        <f t="shared" ref="S30" si="13">E30/$P$4</f>
        <v>1.0331019754404699E-2</v>
      </c>
      <c r="T30" s="4">
        <f t="shared" ref="T30" si="14">F30/$P$4</f>
        <v>5.8729311265349701E-4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f t="shared" si="2"/>
        <v>1.3234383342231715</v>
      </c>
      <c r="AC30" s="4">
        <f t="shared" ref="AC30" si="15">P30/$AA30*100</f>
        <v>0</v>
      </c>
      <c r="AD30" s="4">
        <f t="shared" ref="AD30" si="16">Q30/$AA30*100</f>
        <v>26.079151202194605</v>
      </c>
      <c r="AE30" s="4">
        <f t="shared" ref="AE30" si="17">R30/$AA30*100</f>
        <v>73.095852832015481</v>
      </c>
      <c r="AF30" s="4">
        <f t="shared" ref="AF30" si="18">S30/$AA30*100</f>
        <v>0.78061965467161532</v>
      </c>
      <c r="AG30" s="4">
        <f t="shared" ref="AG30" si="19">T30/$AA30*100</f>
        <v>4.4376311118283031E-2</v>
      </c>
      <c r="AH30" s="4">
        <f t="shared" ref="AH30" si="20">U30/$AA30*100</f>
        <v>0</v>
      </c>
      <c r="AI30" s="4">
        <f t="shared" ref="AI30" si="21">V30/$AA30*100</f>
        <v>0</v>
      </c>
      <c r="AJ30" s="4">
        <f t="shared" ref="AJ30" si="22">W30/$AA30*100</f>
        <v>0</v>
      </c>
      <c r="AK30" s="4">
        <f t="shared" ref="AK30" si="23">X30/$AA30*100</f>
        <v>0</v>
      </c>
      <c r="AL30" s="4">
        <f t="shared" ref="AL30" si="24">Y30/$AA30*100</f>
        <v>0</v>
      </c>
      <c r="AM30" s="4">
        <f t="shared" ref="AM30" si="25">Z30/$AA30*100</f>
        <v>0</v>
      </c>
      <c r="AN30" s="4">
        <f t="shared" ref="AN30:AN61" si="26">SUM(AC30:AM30)</f>
        <v>99.999999999999986</v>
      </c>
    </row>
    <row r="31" spans="1:40" x14ac:dyDescent="0.35">
      <c r="A31" s="4" t="s">
        <v>353</v>
      </c>
      <c r="B31" s="4" t="s">
        <v>411</v>
      </c>
      <c r="C31" s="4">
        <v>25.783000000000001</v>
      </c>
      <c r="D31" s="4">
        <v>71.055999999999997</v>
      </c>
      <c r="E31" s="4">
        <v>0.90800000000000003</v>
      </c>
      <c r="F31" s="4">
        <v>1.9E-2</v>
      </c>
      <c r="G31" s="4" t="s">
        <v>411</v>
      </c>
      <c r="H31" s="4" t="s">
        <v>411</v>
      </c>
      <c r="I31" s="4" t="s">
        <v>411</v>
      </c>
      <c r="J31" s="4" t="s">
        <v>411</v>
      </c>
      <c r="K31" s="4" t="s">
        <v>411</v>
      </c>
      <c r="L31" s="4" t="s">
        <v>411</v>
      </c>
      <c r="M31" s="4">
        <f t="shared" ref="M31:M61" si="27">SUM(B31:L31)</f>
        <v>97.766000000000005</v>
      </c>
      <c r="P31" s="4">
        <v>0</v>
      </c>
      <c r="Q31" s="4">
        <f t="shared" ref="Q31:Q48" si="28">C31/$P$4</f>
        <v>0.34414041644420718</v>
      </c>
      <c r="R31" s="4">
        <f t="shared" ref="R31:R48" si="29">D31/$P$4</f>
        <v>0.94842498665242925</v>
      </c>
      <c r="S31" s="4">
        <f t="shared" ref="S31:S48" si="30">E31/$P$4</f>
        <v>1.2119594233849439E-2</v>
      </c>
      <c r="T31" s="4">
        <f t="shared" ref="T31:T48" si="31">F31/$P$4</f>
        <v>2.5360384410037372E-4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f t="shared" si="2"/>
        <v>1.3049386011745863</v>
      </c>
      <c r="AC31" s="4">
        <f t="shared" ref="AC31:AC55" si="32">P31/$AA31*100</f>
        <v>0</v>
      </c>
      <c r="AD31" s="4">
        <f t="shared" ref="AD31:AD55" si="33">Q31/$AA31*100</f>
        <v>26.372153918540185</v>
      </c>
      <c r="AE31" s="4">
        <f t="shared" ref="AE31:AE55" si="34">R31/$AA31*100</f>
        <v>72.679663686762268</v>
      </c>
      <c r="AF31" s="4">
        <f t="shared" ref="AF31:AF55" si="35">S31/$AA31*100</f>
        <v>0.9287482355829223</v>
      </c>
      <c r="AG31" s="4">
        <f t="shared" ref="AG31:AG55" si="36">T31/$AA31*100</f>
        <v>1.9434159114620625E-2</v>
      </c>
      <c r="AH31" s="4">
        <f t="shared" ref="AH31:AH55" si="37">U31/$AA31*100</f>
        <v>0</v>
      </c>
      <c r="AI31" s="4">
        <f t="shared" ref="AI31:AI55" si="38">V31/$AA31*100</f>
        <v>0</v>
      </c>
      <c r="AJ31" s="4">
        <f t="shared" ref="AJ31:AJ55" si="39">W31/$AA31*100</f>
        <v>0</v>
      </c>
      <c r="AK31" s="4">
        <f t="shared" ref="AK31:AK55" si="40">X31/$AA31*100</f>
        <v>0</v>
      </c>
      <c r="AL31" s="4">
        <f t="shared" ref="AL31:AL55" si="41">Y31/$AA31*100</f>
        <v>0</v>
      </c>
      <c r="AM31" s="4">
        <f t="shared" ref="AM31:AM55" si="42">Z31/$AA31*100</f>
        <v>0</v>
      </c>
      <c r="AN31" s="4">
        <f t="shared" si="26"/>
        <v>100</v>
      </c>
    </row>
    <row r="32" spans="1:40" x14ac:dyDescent="0.35">
      <c r="A32" s="4" t="s">
        <v>354</v>
      </c>
      <c r="B32" s="4" t="s">
        <v>411</v>
      </c>
      <c r="C32" s="4">
        <v>25.489000000000001</v>
      </c>
      <c r="D32" s="4">
        <v>73.501000000000005</v>
      </c>
      <c r="E32" s="4">
        <v>4.4999999999999998E-2</v>
      </c>
      <c r="F32" s="4">
        <v>9.0999999999999998E-2</v>
      </c>
      <c r="G32" s="4" t="s">
        <v>411</v>
      </c>
      <c r="H32" s="4" t="s">
        <v>411</v>
      </c>
      <c r="I32" s="4" t="s">
        <v>411</v>
      </c>
      <c r="J32" s="4" t="s">
        <v>411</v>
      </c>
      <c r="K32" s="4" t="s">
        <v>411</v>
      </c>
      <c r="L32" s="4" t="s">
        <v>411</v>
      </c>
      <c r="M32" s="4">
        <f t="shared" si="27"/>
        <v>99.126000000000005</v>
      </c>
      <c r="P32" s="4">
        <v>0</v>
      </c>
      <c r="Q32" s="4">
        <f t="shared" si="28"/>
        <v>0.34021623064602241</v>
      </c>
      <c r="R32" s="4">
        <f t="shared" si="29"/>
        <v>0.98105979711692481</v>
      </c>
      <c r="S32" s="4">
        <f t="shared" si="30"/>
        <v>6.0064068339562193E-4</v>
      </c>
      <c r="T32" s="4">
        <f t="shared" si="31"/>
        <v>1.2146289375333688E-3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f t="shared" si="2"/>
        <v>1.3230912973838762</v>
      </c>
      <c r="AC32" s="4">
        <f t="shared" si="32"/>
        <v>0</v>
      </c>
      <c r="AD32" s="4">
        <f t="shared" si="33"/>
        <v>25.713738070738252</v>
      </c>
      <c r="AE32" s="4">
        <f t="shared" si="34"/>
        <v>74.149062808950234</v>
      </c>
      <c r="AF32" s="4">
        <f t="shared" si="35"/>
        <v>4.539676775013618E-2</v>
      </c>
      <c r="AG32" s="4">
        <f t="shared" si="36"/>
        <v>9.180235256138651E-2</v>
      </c>
      <c r="AH32" s="4">
        <f t="shared" si="37"/>
        <v>0</v>
      </c>
      <c r="AI32" s="4">
        <f t="shared" si="38"/>
        <v>0</v>
      </c>
      <c r="AJ32" s="4">
        <f t="shared" si="39"/>
        <v>0</v>
      </c>
      <c r="AK32" s="4">
        <f t="shared" si="40"/>
        <v>0</v>
      </c>
      <c r="AL32" s="4">
        <f t="shared" si="41"/>
        <v>0</v>
      </c>
      <c r="AM32" s="4">
        <f t="shared" si="42"/>
        <v>0</v>
      </c>
      <c r="AN32" s="4">
        <f t="shared" si="26"/>
        <v>100</v>
      </c>
    </row>
    <row r="33" spans="1:40" x14ac:dyDescent="0.35">
      <c r="A33" s="4" t="s">
        <v>355</v>
      </c>
      <c r="B33" s="4" t="s">
        <v>411</v>
      </c>
      <c r="C33" s="4">
        <v>25.303999999999998</v>
      </c>
      <c r="D33" s="4">
        <v>73.084000000000003</v>
      </c>
      <c r="E33" s="4">
        <v>0.55900000000000005</v>
      </c>
      <c r="F33" s="4">
        <v>1.2E-2</v>
      </c>
      <c r="G33" s="4">
        <v>1.4E-2</v>
      </c>
      <c r="H33" s="4" t="s">
        <v>411</v>
      </c>
      <c r="I33" s="4" t="s">
        <v>411</v>
      </c>
      <c r="J33" s="4" t="s">
        <v>411</v>
      </c>
      <c r="K33" s="4" t="s">
        <v>411</v>
      </c>
      <c r="L33" s="4" t="s">
        <v>411</v>
      </c>
      <c r="M33" s="4">
        <f t="shared" si="27"/>
        <v>98.972999999999999</v>
      </c>
      <c r="P33" s="4">
        <v>0</v>
      </c>
      <c r="Q33" s="4">
        <f t="shared" si="28"/>
        <v>0.3377469300587293</v>
      </c>
      <c r="R33" s="4">
        <f t="shared" si="29"/>
        <v>0.97549386011745864</v>
      </c>
      <c r="S33" s="4">
        <f t="shared" si="30"/>
        <v>7.4612920448478386E-3</v>
      </c>
      <c r="T33" s="4">
        <f t="shared" si="31"/>
        <v>1.6017084890549921E-4</v>
      </c>
      <c r="U33" s="4">
        <f t="shared" ref="U33:U41" si="43">G33/$P$4</f>
        <v>1.8686599038974906E-4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f t="shared" si="2"/>
        <v>1.3210491190603308</v>
      </c>
      <c r="AC33" s="4">
        <f t="shared" si="32"/>
        <v>0</v>
      </c>
      <c r="AD33" s="4">
        <f t="shared" si="33"/>
        <v>25.566568660139637</v>
      </c>
      <c r="AE33" s="4">
        <f t="shared" si="34"/>
        <v>73.842361047962584</v>
      </c>
      <c r="AF33" s="4">
        <f t="shared" si="35"/>
        <v>0.5648005011467776</v>
      </c>
      <c r="AG33" s="4">
        <f t="shared" si="36"/>
        <v>1.2124518808159804E-2</v>
      </c>
      <c r="AH33" s="4">
        <f t="shared" si="37"/>
        <v>1.4145271942853102E-2</v>
      </c>
      <c r="AI33" s="4">
        <f t="shared" si="38"/>
        <v>0</v>
      </c>
      <c r="AJ33" s="4">
        <f t="shared" si="39"/>
        <v>0</v>
      </c>
      <c r="AK33" s="4">
        <f t="shared" si="40"/>
        <v>0</v>
      </c>
      <c r="AL33" s="4">
        <f t="shared" si="41"/>
        <v>0</v>
      </c>
      <c r="AM33" s="4">
        <f t="shared" si="42"/>
        <v>0</v>
      </c>
      <c r="AN33" s="4">
        <f t="shared" si="26"/>
        <v>100.00000000000001</v>
      </c>
    </row>
    <row r="34" spans="1:40" x14ac:dyDescent="0.35">
      <c r="A34" s="4" t="s">
        <v>356</v>
      </c>
      <c r="B34" s="4" t="s">
        <v>411</v>
      </c>
      <c r="C34" s="4">
        <v>25.957999999999998</v>
      </c>
      <c r="D34" s="4">
        <v>76.953999999999994</v>
      </c>
      <c r="E34" s="4">
        <v>0.95899999999999996</v>
      </c>
      <c r="F34" s="4">
        <v>8.4000000000000005E-2</v>
      </c>
      <c r="G34" s="4">
        <v>1.6E-2</v>
      </c>
      <c r="H34" s="4" t="s">
        <v>411</v>
      </c>
      <c r="I34" s="4" t="s">
        <v>411</v>
      </c>
      <c r="J34" s="4" t="s">
        <v>411</v>
      </c>
      <c r="K34" s="4" t="s">
        <v>411</v>
      </c>
      <c r="L34" s="4" t="s">
        <v>411</v>
      </c>
      <c r="M34" s="4">
        <f t="shared" si="27"/>
        <v>103.971</v>
      </c>
      <c r="P34" s="4">
        <v>0</v>
      </c>
      <c r="Q34" s="4">
        <f t="shared" si="28"/>
        <v>0.346476241324079</v>
      </c>
      <c r="R34" s="4">
        <f t="shared" si="29"/>
        <v>1.027148958889482</v>
      </c>
      <c r="S34" s="4">
        <f t="shared" si="30"/>
        <v>1.2800320341697809E-2</v>
      </c>
      <c r="T34" s="4">
        <f t="shared" si="31"/>
        <v>1.1211959423384945E-3</v>
      </c>
      <c r="U34" s="4">
        <f t="shared" si="43"/>
        <v>2.1356113187399894E-4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f t="shared" si="2"/>
        <v>1.3877602776294713</v>
      </c>
      <c r="AC34" s="4">
        <f t="shared" si="32"/>
        <v>0</v>
      </c>
      <c r="AD34" s="4">
        <f t="shared" si="33"/>
        <v>24.966577218647508</v>
      </c>
      <c r="AE34" s="4">
        <f t="shared" si="34"/>
        <v>74.014869530926902</v>
      </c>
      <c r="AF34" s="4">
        <f t="shared" si="35"/>
        <v>0.92237258466303096</v>
      </c>
      <c r="AG34" s="4">
        <f t="shared" si="36"/>
        <v>8.0791759240557481E-2</v>
      </c>
      <c r="AH34" s="4">
        <f t="shared" si="37"/>
        <v>1.5388906522010947E-2</v>
      </c>
      <c r="AI34" s="4">
        <f t="shared" si="38"/>
        <v>0</v>
      </c>
      <c r="AJ34" s="4">
        <f t="shared" si="39"/>
        <v>0</v>
      </c>
      <c r="AK34" s="4">
        <f t="shared" si="40"/>
        <v>0</v>
      </c>
      <c r="AL34" s="4">
        <f t="shared" si="41"/>
        <v>0</v>
      </c>
      <c r="AM34" s="4">
        <f t="shared" si="42"/>
        <v>0</v>
      </c>
      <c r="AN34" s="4">
        <f t="shared" si="26"/>
        <v>100.00000000000001</v>
      </c>
    </row>
    <row r="35" spans="1:40" x14ac:dyDescent="0.35">
      <c r="A35" s="4" t="s">
        <v>357</v>
      </c>
      <c r="B35" s="4" t="s">
        <v>411</v>
      </c>
      <c r="C35" s="4">
        <v>26.757000000000001</v>
      </c>
      <c r="D35" s="4">
        <v>76.866</v>
      </c>
      <c r="E35" s="4">
        <v>7.5999999999999998E-2</v>
      </c>
      <c r="F35" s="4">
        <v>0.02</v>
      </c>
      <c r="G35" s="4" t="s">
        <v>411</v>
      </c>
      <c r="H35" s="4" t="s">
        <v>411</v>
      </c>
      <c r="I35" s="4" t="s">
        <v>411</v>
      </c>
      <c r="J35" s="4" t="s">
        <v>411</v>
      </c>
      <c r="K35" s="4" t="s">
        <v>411</v>
      </c>
      <c r="L35" s="4" t="s">
        <v>411</v>
      </c>
      <c r="M35" s="4">
        <f t="shared" si="27"/>
        <v>103.71899999999999</v>
      </c>
      <c r="P35" s="4">
        <v>0</v>
      </c>
      <c r="Q35" s="4">
        <f t="shared" si="28"/>
        <v>0.35714095034703686</v>
      </c>
      <c r="R35" s="4">
        <f t="shared" si="29"/>
        <v>1.025974372664175</v>
      </c>
      <c r="S35" s="4">
        <f t="shared" si="30"/>
        <v>1.0144153764014949E-3</v>
      </c>
      <c r="T35" s="4">
        <f t="shared" si="31"/>
        <v>2.6695141484249865E-4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f t="shared" si="2"/>
        <v>1.384396689802456</v>
      </c>
      <c r="AC35" s="4">
        <f t="shared" si="32"/>
        <v>0</v>
      </c>
      <c r="AD35" s="4">
        <f t="shared" si="33"/>
        <v>25.797587712955195</v>
      </c>
      <c r="AE35" s="4">
        <f t="shared" si="34"/>
        <v>74.109854510745365</v>
      </c>
      <c r="AF35" s="4">
        <f t="shared" si="35"/>
        <v>7.3274906237044315E-2</v>
      </c>
      <c r="AG35" s="4">
        <f t="shared" si="36"/>
        <v>1.9282870062380081E-2</v>
      </c>
      <c r="AH35" s="4">
        <f t="shared" si="37"/>
        <v>0</v>
      </c>
      <c r="AI35" s="4">
        <f t="shared" si="38"/>
        <v>0</v>
      </c>
      <c r="AJ35" s="4">
        <f t="shared" si="39"/>
        <v>0</v>
      </c>
      <c r="AK35" s="4">
        <f t="shared" si="40"/>
        <v>0</v>
      </c>
      <c r="AL35" s="4">
        <f t="shared" si="41"/>
        <v>0</v>
      </c>
      <c r="AM35" s="4">
        <f t="shared" si="42"/>
        <v>0</v>
      </c>
      <c r="AN35" s="4">
        <f t="shared" si="26"/>
        <v>99.999999999999986</v>
      </c>
    </row>
    <row r="36" spans="1:40" x14ac:dyDescent="0.35">
      <c r="A36" s="4" t="s">
        <v>358</v>
      </c>
      <c r="B36" s="4" t="s">
        <v>411</v>
      </c>
      <c r="C36" s="4">
        <v>25.817</v>
      </c>
      <c r="D36" s="4">
        <v>72.444000000000003</v>
      </c>
      <c r="E36" s="4">
        <v>0.23</v>
      </c>
      <c r="F36" s="4">
        <v>3.2000000000000001E-2</v>
      </c>
      <c r="G36" s="4" t="s">
        <v>411</v>
      </c>
      <c r="H36" s="4" t="s">
        <v>411</v>
      </c>
      <c r="I36" s="4" t="s">
        <v>411</v>
      </c>
      <c r="J36" s="4" t="s">
        <v>411</v>
      </c>
      <c r="K36" s="4" t="s">
        <v>411</v>
      </c>
      <c r="L36" s="4" t="s">
        <v>411</v>
      </c>
      <c r="M36" s="4">
        <f t="shared" si="27"/>
        <v>98.522999999999996</v>
      </c>
      <c r="P36" s="4">
        <v>0</v>
      </c>
      <c r="Q36" s="4">
        <f t="shared" si="28"/>
        <v>0.34459423384943938</v>
      </c>
      <c r="R36" s="4">
        <f t="shared" si="29"/>
        <v>0.96695141484249869</v>
      </c>
      <c r="S36" s="4">
        <f t="shared" si="30"/>
        <v>3.0699412706887345E-3</v>
      </c>
      <c r="T36" s="4">
        <f t="shared" si="31"/>
        <v>4.2712226374799788E-4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f t="shared" si="2"/>
        <v>1.3150427122263748</v>
      </c>
      <c r="AC36" s="4">
        <f t="shared" si="32"/>
        <v>0</v>
      </c>
      <c r="AD36" s="4">
        <f t="shared" si="33"/>
        <v>26.204033575916281</v>
      </c>
      <c r="AE36" s="4">
        <f t="shared" si="34"/>
        <v>73.53003867117323</v>
      </c>
      <c r="AF36" s="4">
        <f t="shared" si="35"/>
        <v>0.23344802736416878</v>
      </c>
      <c r="AG36" s="4">
        <f t="shared" si="36"/>
        <v>3.247972554631913E-2</v>
      </c>
      <c r="AH36" s="4">
        <f t="shared" si="37"/>
        <v>0</v>
      </c>
      <c r="AI36" s="4">
        <f t="shared" si="38"/>
        <v>0</v>
      </c>
      <c r="AJ36" s="4">
        <f t="shared" si="39"/>
        <v>0</v>
      </c>
      <c r="AK36" s="4">
        <f t="shared" si="40"/>
        <v>0</v>
      </c>
      <c r="AL36" s="4">
        <f t="shared" si="41"/>
        <v>0</v>
      </c>
      <c r="AM36" s="4">
        <f t="shared" si="42"/>
        <v>0</v>
      </c>
      <c r="AN36" s="4">
        <f t="shared" si="26"/>
        <v>100</v>
      </c>
    </row>
    <row r="37" spans="1:40" x14ac:dyDescent="0.35">
      <c r="A37" s="4" t="s">
        <v>359</v>
      </c>
      <c r="B37" s="4" t="s">
        <v>411</v>
      </c>
      <c r="C37" s="4">
        <v>25.634</v>
      </c>
      <c r="D37" s="4">
        <v>72.094999999999999</v>
      </c>
      <c r="E37" s="4">
        <v>0.70099999999999996</v>
      </c>
      <c r="F37" s="4">
        <v>5.8000000000000003E-2</v>
      </c>
      <c r="G37" s="4">
        <v>3.6999999999999998E-2</v>
      </c>
      <c r="H37" s="4" t="s">
        <v>411</v>
      </c>
      <c r="I37" s="4" t="s">
        <v>411</v>
      </c>
      <c r="J37" s="4" t="s">
        <v>411</v>
      </c>
      <c r="K37" s="4" t="s">
        <v>411</v>
      </c>
      <c r="L37" s="4" t="s">
        <v>411</v>
      </c>
      <c r="M37" s="4">
        <f t="shared" si="27"/>
        <v>98.525000000000006</v>
      </c>
      <c r="P37" s="4">
        <v>0</v>
      </c>
      <c r="Q37" s="4">
        <f t="shared" si="28"/>
        <v>0.34215162840363056</v>
      </c>
      <c r="R37" s="4">
        <f t="shared" si="29"/>
        <v>0.96229311265349704</v>
      </c>
      <c r="S37" s="4">
        <f t="shared" si="30"/>
        <v>9.3566470902295782E-3</v>
      </c>
      <c r="T37" s="4">
        <f t="shared" si="31"/>
        <v>7.741591030432462E-4</v>
      </c>
      <c r="U37" s="4">
        <f t="shared" si="43"/>
        <v>4.9386011745862252E-4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f t="shared" si="2"/>
        <v>1.315069407367859</v>
      </c>
      <c r="AC37" s="4">
        <f t="shared" si="32"/>
        <v>0</v>
      </c>
      <c r="AD37" s="4">
        <f t="shared" si="33"/>
        <v>26.017761989342809</v>
      </c>
      <c r="AE37" s="4">
        <f t="shared" si="34"/>
        <v>73.174321238264397</v>
      </c>
      <c r="AF37" s="4">
        <f t="shared" si="35"/>
        <v>0.71149454453184469</v>
      </c>
      <c r="AG37" s="4">
        <f t="shared" si="36"/>
        <v>5.8868307536158342E-2</v>
      </c>
      <c r="AH37" s="4">
        <f t="shared" si="37"/>
        <v>3.7553920324790657E-2</v>
      </c>
      <c r="AI37" s="4">
        <f t="shared" si="38"/>
        <v>0</v>
      </c>
      <c r="AJ37" s="4">
        <f t="shared" si="39"/>
        <v>0</v>
      </c>
      <c r="AK37" s="4">
        <f t="shared" si="40"/>
        <v>0</v>
      </c>
      <c r="AL37" s="4">
        <f t="shared" si="41"/>
        <v>0</v>
      </c>
      <c r="AM37" s="4">
        <f t="shared" si="42"/>
        <v>0</v>
      </c>
      <c r="AN37" s="4">
        <f t="shared" si="26"/>
        <v>100.00000000000001</v>
      </c>
    </row>
    <row r="38" spans="1:40" x14ac:dyDescent="0.35">
      <c r="A38" s="4" t="s">
        <v>360</v>
      </c>
      <c r="B38" s="4" t="s">
        <v>411</v>
      </c>
      <c r="C38" s="4">
        <v>25.308</v>
      </c>
      <c r="D38" s="4">
        <v>70.216999999999999</v>
      </c>
      <c r="E38" s="4">
        <v>0.252</v>
      </c>
      <c r="F38" s="4" t="s">
        <v>411</v>
      </c>
      <c r="G38" s="4">
        <v>6.7000000000000004E-2</v>
      </c>
      <c r="H38" s="4" t="s">
        <v>411</v>
      </c>
      <c r="I38" s="4" t="s">
        <v>411</v>
      </c>
      <c r="J38" s="4" t="s">
        <v>411</v>
      </c>
      <c r="K38" s="4" t="s">
        <v>411</v>
      </c>
      <c r="L38" s="4" t="s">
        <v>411</v>
      </c>
      <c r="M38" s="4">
        <f t="shared" si="27"/>
        <v>95.843999999999994</v>
      </c>
      <c r="P38" s="4">
        <v>0</v>
      </c>
      <c r="Q38" s="4">
        <f t="shared" si="28"/>
        <v>0.33780032034169782</v>
      </c>
      <c r="R38" s="4">
        <f t="shared" si="29"/>
        <v>0.93722637479978643</v>
      </c>
      <c r="S38" s="4">
        <f t="shared" si="30"/>
        <v>3.3635878270154829E-3</v>
      </c>
      <c r="T38" s="4">
        <v>0</v>
      </c>
      <c r="U38" s="4">
        <f t="shared" si="43"/>
        <v>8.9428723972237055E-4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f t="shared" si="2"/>
        <v>1.2792845702082223</v>
      </c>
      <c r="AC38" s="4">
        <f t="shared" si="32"/>
        <v>0</v>
      </c>
      <c r="AD38" s="4">
        <f t="shared" si="33"/>
        <v>26.405408789282582</v>
      </c>
      <c r="AE38" s="4">
        <f t="shared" si="34"/>
        <v>73.261758691206538</v>
      </c>
      <c r="AF38" s="4">
        <f t="shared" si="35"/>
        <v>0.26292725679228746</v>
      </c>
      <c r="AG38" s="4">
        <f t="shared" si="36"/>
        <v>0</v>
      </c>
      <c r="AH38" s="4">
        <f t="shared" si="37"/>
        <v>6.9905262718584354E-2</v>
      </c>
      <c r="AI38" s="4">
        <f t="shared" si="38"/>
        <v>0</v>
      </c>
      <c r="AJ38" s="4">
        <f t="shared" si="39"/>
        <v>0</v>
      </c>
      <c r="AK38" s="4">
        <f t="shared" si="40"/>
        <v>0</v>
      </c>
      <c r="AL38" s="4">
        <f t="shared" si="41"/>
        <v>0</v>
      </c>
      <c r="AM38" s="4">
        <f t="shared" si="42"/>
        <v>0</v>
      </c>
      <c r="AN38" s="4">
        <f t="shared" si="26"/>
        <v>99.999999999999986</v>
      </c>
    </row>
    <row r="39" spans="1:40" x14ac:dyDescent="0.35">
      <c r="A39" s="4" t="s">
        <v>361</v>
      </c>
      <c r="B39" s="4" t="s">
        <v>411</v>
      </c>
      <c r="C39" s="4">
        <v>25.245000000000001</v>
      </c>
      <c r="D39" s="4">
        <v>74.396000000000001</v>
      </c>
      <c r="E39" s="4">
        <v>0.73</v>
      </c>
      <c r="F39" s="4">
        <v>9.9000000000000005E-2</v>
      </c>
      <c r="G39" s="4" t="s">
        <v>411</v>
      </c>
      <c r="H39" s="4" t="s">
        <v>411</v>
      </c>
      <c r="I39" s="4" t="s">
        <v>411</v>
      </c>
      <c r="J39" s="4" t="s">
        <v>411</v>
      </c>
      <c r="K39" s="4" t="s">
        <v>411</v>
      </c>
      <c r="L39" s="4" t="s">
        <v>411</v>
      </c>
      <c r="M39" s="4">
        <f t="shared" si="27"/>
        <v>100.47000000000001</v>
      </c>
      <c r="P39" s="4">
        <v>0</v>
      </c>
      <c r="Q39" s="4">
        <f t="shared" si="28"/>
        <v>0.33695942338494395</v>
      </c>
      <c r="R39" s="4">
        <f t="shared" si="29"/>
        <v>0.99300587293112652</v>
      </c>
      <c r="S39" s="4">
        <f t="shared" si="30"/>
        <v>9.7437266417512002E-3</v>
      </c>
      <c r="T39" s="4">
        <f t="shared" si="31"/>
        <v>1.3214095034703684E-3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f t="shared" si="2"/>
        <v>1.3410304324612921</v>
      </c>
      <c r="AC39" s="4">
        <f t="shared" si="32"/>
        <v>0</v>
      </c>
      <c r="AD39" s="4">
        <f t="shared" si="33"/>
        <v>25.126903553299488</v>
      </c>
      <c r="AE39" s="4">
        <f t="shared" si="34"/>
        <v>74.047974519757148</v>
      </c>
      <c r="AF39" s="4">
        <f t="shared" si="35"/>
        <v>0.7265850502637603</v>
      </c>
      <c r="AG39" s="4">
        <f t="shared" si="36"/>
        <v>9.8536876679605867E-2</v>
      </c>
      <c r="AH39" s="4">
        <f t="shared" si="37"/>
        <v>0</v>
      </c>
      <c r="AI39" s="4">
        <f t="shared" si="38"/>
        <v>0</v>
      </c>
      <c r="AJ39" s="4">
        <f t="shared" si="39"/>
        <v>0</v>
      </c>
      <c r="AK39" s="4">
        <f t="shared" si="40"/>
        <v>0</v>
      </c>
      <c r="AL39" s="4">
        <f t="shared" si="41"/>
        <v>0</v>
      </c>
      <c r="AM39" s="4">
        <f t="shared" si="42"/>
        <v>0</v>
      </c>
      <c r="AN39" s="4">
        <f t="shared" si="26"/>
        <v>100</v>
      </c>
    </row>
    <row r="40" spans="1:40" x14ac:dyDescent="0.35">
      <c r="A40" s="4" t="s">
        <v>362</v>
      </c>
      <c r="B40" s="4" t="s">
        <v>411</v>
      </c>
      <c r="C40" s="4">
        <v>25.856999999999999</v>
      </c>
      <c r="D40" s="4">
        <v>73.86</v>
      </c>
      <c r="E40" s="4">
        <v>0.49299999999999999</v>
      </c>
      <c r="F40" s="4">
        <v>0.01</v>
      </c>
      <c r="G40" s="4">
        <v>6.5000000000000002E-2</v>
      </c>
      <c r="H40" s="4" t="s">
        <v>411</v>
      </c>
      <c r="I40" s="4" t="s">
        <v>411</v>
      </c>
      <c r="J40" s="4" t="s">
        <v>411</v>
      </c>
      <c r="K40" s="4" t="s">
        <v>411</v>
      </c>
      <c r="L40" s="4" t="s">
        <v>411</v>
      </c>
      <c r="M40" s="4">
        <f t="shared" si="27"/>
        <v>100.285</v>
      </c>
      <c r="P40" s="4">
        <v>0</v>
      </c>
      <c r="Q40" s="4">
        <f t="shared" si="28"/>
        <v>0.3451281366791244</v>
      </c>
      <c r="R40" s="4">
        <f t="shared" si="29"/>
        <v>0.98585157501334753</v>
      </c>
      <c r="S40" s="4">
        <f t="shared" si="30"/>
        <v>6.5803523758675916E-3</v>
      </c>
      <c r="T40" s="4">
        <f t="shared" si="31"/>
        <v>1.3347570742124932E-4</v>
      </c>
      <c r="U40" s="4">
        <f t="shared" si="43"/>
        <v>8.6759209823812069E-4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f t="shared" si="2"/>
        <v>1.3385611318739989</v>
      </c>
      <c r="AC40" s="4">
        <f t="shared" si="32"/>
        <v>0</v>
      </c>
      <c r="AD40" s="4">
        <f t="shared" si="33"/>
        <v>25.783516976616642</v>
      </c>
      <c r="AE40" s="4">
        <f t="shared" si="34"/>
        <v>73.650097222914695</v>
      </c>
      <c r="AF40" s="4">
        <f t="shared" si="35"/>
        <v>0.49159894301241452</v>
      </c>
      <c r="AG40" s="4">
        <f t="shared" si="36"/>
        <v>9.9715809941666247E-3</v>
      </c>
      <c r="AH40" s="4">
        <f t="shared" si="37"/>
        <v>6.4815276462083071E-2</v>
      </c>
      <c r="AI40" s="4">
        <f t="shared" si="38"/>
        <v>0</v>
      </c>
      <c r="AJ40" s="4">
        <f t="shared" si="39"/>
        <v>0</v>
      </c>
      <c r="AK40" s="4">
        <f t="shared" si="40"/>
        <v>0</v>
      </c>
      <c r="AL40" s="4">
        <f t="shared" si="41"/>
        <v>0</v>
      </c>
      <c r="AM40" s="4">
        <f t="shared" si="42"/>
        <v>0</v>
      </c>
      <c r="AN40" s="4">
        <f t="shared" si="26"/>
        <v>100</v>
      </c>
    </row>
    <row r="41" spans="1:40" x14ac:dyDescent="0.35">
      <c r="A41" s="4" t="s">
        <v>363</v>
      </c>
      <c r="B41" s="4" t="s">
        <v>411</v>
      </c>
      <c r="C41" s="4">
        <v>25.292999999999999</v>
      </c>
      <c r="D41" s="4">
        <v>72.741</v>
      </c>
      <c r="E41" s="4">
        <v>0.64600000000000002</v>
      </c>
      <c r="F41" s="4">
        <v>9.6000000000000002E-2</v>
      </c>
      <c r="G41" s="4">
        <v>4.3999999999999997E-2</v>
      </c>
      <c r="H41" s="4" t="s">
        <v>411</v>
      </c>
      <c r="I41" s="4" t="s">
        <v>411</v>
      </c>
      <c r="J41" s="4" t="s">
        <v>411</v>
      </c>
      <c r="K41" s="4" t="s">
        <v>411</v>
      </c>
      <c r="L41" s="4" t="s">
        <v>411</v>
      </c>
      <c r="M41" s="4">
        <f t="shared" si="27"/>
        <v>98.82</v>
      </c>
      <c r="P41" s="4">
        <v>0</v>
      </c>
      <c r="Q41" s="4">
        <f t="shared" si="28"/>
        <v>0.3376001067805659</v>
      </c>
      <c r="R41" s="4">
        <f t="shared" si="29"/>
        <v>0.9709156433529097</v>
      </c>
      <c r="S41" s="4">
        <f t="shared" si="30"/>
        <v>8.6225306994127063E-3</v>
      </c>
      <c r="T41" s="4">
        <f t="shared" si="31"/>
        <v>1.2813667912439936E-3</v>
      </c>
      <c r="U41" s="4">
        <f t="shared" si="43"/>
        <v>5.8729311265349701E-4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f t="shared" si="2"/>
        <v>1.3190069407367859</v>
      </c>
      <c r="AC41" s="4">
        <f t="shared" si="32"/>
        <v>0</v>
      </c>
      <c r="AD41" s="4">
        <f t="shared" si="33"/>
        <v>25.595021250758954</v>
      </c>
      <c r="AE41" s="4">
        <f t="shared" si="34"/>
        <v>73.609593199757128</v>
      </c>
      <c r="AF41" s="4">
        <f t="shared" si="35"/>
        <v>0.65371382311273019</v>
      </c>
      <c r="AG41" s="4">
        <f t="shared" si="36"/>
        <v>9.7146326654523385E-2</v>
      </c>
      <c r="AH41" s="4">
        <f t="shared" si="37"/>
        <v>4.452539971665654E-2</v>
      </c>
      <c r="AI41" s="4">
        <f t="shared" si="38"/>
        <v>0</v>
      </c>
      <c r="AJ41" s="4">
        <f t="shared" si="39"/>
        <v>0</v>
      </c>
      <c r="AK41" s="4">
        <f t="shared" si="40"/>
        <v>0</v>
      </c>
      <c r="AL41" s="4">
        <f t="shared" si="41"/>
        <v>0</v>
      </c>
      <c r="AM41" s="4">
        <f t="shared" si="42"/>
        <v>0</v>
      </c>
      <c r="AN41" s="4">
        <f t="shared" si="26"/>
        <v>100</v>
      </c>
    </row>
    <row r="42" spans="1:40" x14ac:dyDescent="0.35">
      <c r="A42" s="4" t="s">
        <v>364</v>
      </c>
      <c r="B42" s="4" t="s">
        <v>411</v>
      </c>
      <c r="C42" s="4">
        <v>22.983000000000001</v>
      </c>
      <c r="D42" s="4">
        <v>65.905000000000001</v>
      </c>
      <c r="E42" s="4">
        <v>2.5680000000000001</v>
      </c>
      <c r="F42" s="4">
        <v>3.9E-2</v>
      </c>
      <c r="G42" s="4" t="s">
        <v>411</v>
      </c>
      <c r="H42" s="4" t="s">
        <v>411</v>
      </c>
      <c r="I42" s="4">
        <v>1.2999999999999999E-2</v>
      </c>
      <c r="J42" s="4" t="s">
        <v>411</v>
      </c>
      <c r="K42" s="4" t="s">
        <v>411</v>
      </c>
      <c r="L42" s="4" t="s">
        <v>411</v>
      </c>
      <c r="M42" s="4">
        <f t="shared" si="27"/>
        <v>91.50800000000001</v>
      </c>
      <c r="P42" s="4">
        <v>0</v>
      </c>
      <c r="Q42" s="4">
        <f t="shared" si="28"/>
        <v>0.30676721836625737</v>
      </c>
      <c r="R42" s="4">
        <f t="shared" si="29"/>
        <v>0.87967164975974377</v>
      </c>
      <c r="S42" s="4">
        <f t="shared" si="30"/>
        <v>3.4276561665776827E-2</v>
      </c>
      <c r="T42" s="4">
        <f t="shared" si="31"/>
        <v>5.2055525894287237E-4</v>
      </c>
      <c r="U42" s="4">
        <v>0</v>
      </c>
      <c r="V42" s="4">
        <v>0</v>
      </c>
      <c r="W42" s="4">
        <f t="shared" ref="W42:W48" si="44">I42/$P$4</f>
        <v>1.7351841964762413E-4</v>
      </c>
      <c r="X42" s="4">
        <v>0</v>
      </c>
      <c r="Y42" s="4">
        <v>0</v>
      </c>
      <c r="Z42" s="4">
        <v>0</v>
      </c>
      <c r="AA42" s="4">
        <f t="shared" si="2"/>
        <v>1.2214095034703685</v>
      </c>
      <c r="AC42" s="4">
        <f t="shared" si="32"/>
        <v>0</v>
      </c>
      <c r="AD42" s="4">
        <f t="shared" si="33"/>
        <v>25.115836866722034</v>
      </c>
      <c r="AE42" s="4">
        <f t="shared" si="34"/>
        <v>72.02102548411068</v>
      </c>
      <c r="AF42" s="4">
        <f t="shared" si="35"/>
        <v>2.8063120164357214</v>
      </c>
      <c r="AG42" s="4">
        <f t="shared" si="36"/>
        <v>4.2619224548673333E-2</v>
      </c>
      <c r="AH42" s="4">
        <f t="shared" si="37"/>
        <v>0</v>
      </c>
      <c r="AI42" s="4">
        <f t="shared" si="38"/>
        <v>0</v>
      </c>
      <c r="AJ42" s="4">
        <f t="shared" si="39"/>
        <v>1.4206408182891112E-2</v>
      </c>
      <c r="AK42" s="4">
        <f t="shared" si="40"/>
        <v>0</v>
      </c>
      <c r="AL42" s="4">
        <f t="shared" si="41"/>
        <v>0</v>
      </c>
      <c r="AM42" s="4">
        <f t="shared" si="42"/>
        <v>0</v>
      </c>
      <c r="AN42" s="4">
        <f t="shared" si="26"/>
        <v>100</v>
      </c>
    </row>
    <row r="43" spans="1:40" x14ac:dyDescent="0.35">
      <c r="A43" s="4" t="s">
        <v>365</v>
      </c>
      <c r="B43" s="4" t="s">
        <v>411</v>
      </c>
      <c r="C43" s="4">
        <v>21.119</v>
      </c>
      <c r="D43" s="4">
        <v>61.054000000000002</v>
      </c>
      <c r="E43" s="4">
        <v>3.27</v>
      </c>
      <c r="F43" s="4">
        <v>5.3999999999999999E-2</v>
      </c>
      <c r="G43" s="4" t="s">
        <v>411</v>
      </c>
      <c r="H43" s="4" t="s">
        <v>411</v>
      </c>
      <c r="I43" s="4">
        <v>0.59899999999999998</v>
      </c>
      <c r="J43" s="4" t="s">
        <v>411</v>
      </c>
      <c r="K43" s="4" t="s">
        <v>411</v>
      </c>
      <c r="L43" s="4" t="s">
        <v>411</v>
      </c>
      <c r="M43" s="4">
        <f t="shared" si="27"/>
        <v>86.096000000000004</v>
      </c>
      <c r="P43" s="4">
        <v>0</v>
      </c>
      <c r="Q43" s="4">
        <f t="shared" si="28"/>
        <v>0.28188734650293645</v>
      </c>
      <c r="R43" s="4">
        <f t="shared" si="29"/>
        <v>0.81492258408969565</v>
      </c>
      <c r="S43" s="4">
        <f t="shared" si="30"/>
        <v>4.3646556326748534E-2</v>
      </c>
      <c r="T43" s="4">
        <f t="shared" si="31"/>
        <v>7.2076882007474639E-4</v>
      </c>
      <c r="U43" s="4">
        <v>0</v>
      </c>
      <c r="V43" s="4">
        <v>0</v>
      </c>
      <c r="W43" s="4">
        <f t="shared" si="44"/>
        <v>7.9951948745328339E-3</v>
      </c>
      <c r="X43" s="4">
        <v>0</v>
      </c>
      <c r="Y43" s="4">
        <v>0</v>
      </c>
      <c r="Z43" s="4">
        <v>0</v>
      </c>
      <c r="AA43" s="4">
        <f t="shared" si="2"/>
        <v>1.1491724506139884</v>
      </c>
      <c r="AC43" s="4">
        <f t="shared" si="32"/>
        <v>0</v>
      </c>
      <c r="AD43" s="4">
        <f t="shared" si="33"/>
        <v>24.529594870841844</v>
      </c>
      <c r="AE43" s="4">
        <f t="shared" si="34"/>
        <v>70.913863594127463</v>
      </c>
      <c r="AF43" s="4">
        <f t="shared" si="35"/>
        <v>3.7980858576472771</v>
      </c>
      <c r="AG43" s="4">
        <f t="shared" si="36"/>
        <v>6.272068388775319E-2</v>
      </c>
      <c r="AH43" s="4">
        <f t="shared" si="37"/>
        <v>0</v>
      </c>
      <c r="AI43" s="4">
        <f t="shared" si="38"/>
        <v>0</v>
      </c>
      <c r="AJ43" s="4">
        <f t="shared" si="39"/>
        <v>0.69573499349563261</v>
      </c>
      <c r="AK43" s="4">
        <f t="shared" si="40"/>
        <v>0</v>
      </c>
      <c r="AL43" s="4">
        <f t="shared" si="41"/>
        <v>0</v>
      </c>
      <c r="AM43" s="4">
        <f t="shared" si="42"/>
        <v>0</v>
      </c>
      <c r="AN43" s="4">
        <f t="shared" si="26"/>
        <v>99.999999999999972</v>
      </c>
    </row>
    <row r="44" spans="1:40" x14ac:dyDescent="0.35">
      <c r="A44" s="4" t="s">
        <v>366</v>
      </c>
      <c r="B44" s="4" t="s">
        <v>411</v>
      </c>
      <c r="C44" s="4">
        <v>22.988</v>
      </c>
      <c r="D44" s="4">
        <v>65.653000000000006</v>
      </c>
      <c r="E44" s="4">
        <v>2.9359999999999999</v>
      </c>
      <c r="F44" s="4">
        <v>5.8000000000000003E-2</v>
      </c>
      <c r="G44" s="4" t="s">
        <v>411</v>
      </c>
      <c r="H44" s="4" t="s">
        <v>411</v>
      </c>
      <c r="I44" s="4">
        <v>0.189</v>
      </c>
      <c r="J44" s="4" t="s">
        <v>411</v>
      </c>
      <c r="K44" s="4" t="s">
        <v>411</v>
      </c>
      <c r="L44" s="4" t="s">
        <v>411</v>
      </c>
      <c r="M44" s="4">
        <f t="shared" si="27"/>
        <v>91.823999999999998</v>
      </c>
      <c r="P44" s="4">
        <v>0</v>
      </c>
      <c r="Q44" s="4">
        <f t="shared" si="28"/>
        <v>0.30683395621996795</v>
      </c>
      <c r="R44" s="4">
        <f t="shared" si="29"/>
        <v>0.87630806193272825</v>
      </c>
      <c r="S44" s="4">
        <f t="shared" si="30"/>
        <v>3.91884676988788E-2</v>
      </c>
      <c r="T44" s="4">
        <f t="shared" si="31"/>
        <v>7.741591030432462E-4</v>
      </c>
      <c r="U44" s="4">
        <v>0</v>
      </c>
      <c r="V44" s="4">
        <v>0</v>
      </c>
      <c r="W44" s="4">
        <f t="shared" si="44"/>
        <v>2.5226908702616125E-3</v>
      </c>
      <c r="X44" s="4">
        <v>0</v>
      </c>
      <c r="Y44" s="4">
        <v>0</v>
      </c>
      <c r="Z44" s="4">
        <v>0</v>
      </c>
      <c r="AA44" s="4">
        <f t="shared" si="2"/>
        <v>1.2256273358248797</v>
      </c>
      <c r="AC44" s="4">
        <f t="shared" si="32"/>
        <v>0</v>
      </c>
      <c r="AD44" s="4">
        <f t="shared" si="33"/>
        <v>25.034849276877509</v>
      </c>
      <c r="AE44" s="4">
        <f t="shared" si="34"/>
        <v>71.4987367137132</v>
      </c>
      <c r="AF44" s="4">
        <f t="shared" si="35"/>
        <v>3.1974211535110646</v>
      </c>
      <c r="AG44" s="4">
        <f t="shared" si="36"/>
        <v>6.3164314340477451E-2</v>
      </c>
      <c r="AH44" s="4">
        <f t="shared" si="37"/>
        <v>0</v>
      </c>
      <c r="AI44" s="4">
        <f t="shared" si="38"/>
        <v>0</v>
      </c>
      <c r="AJ44" s="4">
        <f t="shared" si="39"/>
        <v>0.2058285415577627</v>
      </c>
      <c r="AK44" s="4">
        <f t="shared" si="40"/>
        <v>0</v>
      </c>
      <c r="AL44" s="4">
        <f t="shared" si="41"/>
        <v>0</v>
      </c>
      <c r="AM44" s="4">
        <f t="shared" si="42"/>
        <v>0</v>
      </c>
      <c r="AN44" s="4">
        <f t="shared" si="26"/>
        <v>100.00000000000001</v>
      </c>
    </row>
    <row r="45" spans="1:40" x14ac:dyDescent="0.35">
      <c r="A45" s="4" t="s">
        <v>367</v>
      </c>
      <c r="B45" s="4" t="s">
        <v>411</v>
      </c>
      <c r="C45" s="4">
        <v>25.346</v>
      </c>
      <c r="D45" s="4">
        <v>72.522000000000006</v>
      </c>
      <c r="E45" s="4">
        <v>2.004</v>
      </c>
      <c r="F45" s="4">
        <v>1.0999999999999999E-2</v>
      </c>
      <c r="G45" s="4" t="s">
        <v>411</v>
      </c>
      <c r="H45" s="4" t="s">
        <v>411</v>
      </c>
      <c r="I45" s="4">
        <v>0.182</v>
      </c>
      <c r="J45" s="4" t="s">
        <v>411</v>
      </c>
      <c r="K45" s="4" t="s">
        <v>411</v>
      </c>
      <c r="L45" s="4" t="s">
        <v>411</v>
      </c>
      <c r="M45" s="4">
        <f t="shared" si="27"/>
        <v>100.06500000000001</v>
      </c>
      <c r="P45" s="4">
        <v>0</v>
      </c>
      <c r="Q45" s="4">
        <f t="shared" si="28"/>
        <v>0.33830752802989855</v>
      </c>
      <c r="R45" s="4">
        <f t="shared" si="29"/>
        <v>0.96799252536038449</v>
      </c>
      <c r="S45" s="4">
        <f t="shared" si="30"/>
        <v>2.6748531767218364E-2</v>
      </c>
      <c r="T45" s="4">
        <f t="shared" si="31"/>
        <v>1.4682327816337425E-4</v>
      </c>
      <c r="U45" s="4">
        <v>0</v>
      </c>
      <c r="V45" s="4">
        <v>0</v>
      </c>
      <c r="W45" s="4">
        <f t="shared" si="44"/>
        <v>2.4292578750667376E-3</v>
      </c>
      <c r="X45" s="4">
        <v>0</v>
      </c>
      <c r="Y45" s="4">
        <v>0</v>
      </c>
      <c r="Z45" s="4">
        <v>0</v>
      </c>
      <c r="AA45" s="4">
        <f t="shared" si="2"/>
        <v>1.3356246663107314</v>
      </c>
      <c r="AC45" s="4">
        <f t="shared" si="32"/>
        <v>0</v>
      </c>
      <c r="AD45" s="4">
        <f t="shared" si="33"/>
        <v>25.329535801728873</v>
      </c>
      <c r="AE45" s="4">
        <f t="shared" si="34"/>
        <v>72.474891320641589</v>
      </c>
      <c r="AF45" s="4">
        <f t="shared" si="35"/>
        <v>2.0026982461400089</v>
      </c>
      <c r="AG45" s="4">
        <f t="shared" si="36"/>
        <v>1.0992854644481086E-2</v>
      </c>
      <c r="AH45" s="4">
        <f t="shared" si="37"/>
        <v>0</v>
      </c>
      <c r="AI45" s="4">
        <f t="shared" si="38"/>
        <v>0</v>
      </c>
      <c r="AJ45" s="4">
        <f t="shared" si="39"/>
        <v>0.18188177684505072</v>
      </c>
      <c r="AK45" s="4">
        <f t="shared" si="40"/>
        <v>0</v>
      </c>
      <c r="AL45" s="4">
        <f t="shared" si="41"/>
        <v>0</v>
      </c>
      <c r="AM45" s="4">
        <f t="shared" si="42"/>
        <v>0</v>
      </c>
      <c r="AN45" s="4">
        <f t="shared" si="26"/>
        <v>100.00000000000001</v>
      </c>
    </row>
    <row r="46" spans="1:40" x14ac:dyDescent="0.35">
      <c r="A46" s="4" t="s">
        <v>368</v>
      </c>
      <c r="B46" s="4" t="s">
        <v>411</v>
      </c>
      <c r="C46" s="4">
        <v>26.210999999999999</v>
      </c>
      <c r="D46" s="4">
        <v>71.783000000000001</v>
      </c>
      <c r="E46" s="4">
        <v>1.3979999999999999</v>
      </c>
      <c r="F46" s="4">
        <v>3.2000000000000001E-2</v>
      </c>
      <c r="G46" s="4" t="s">
        <v>411</v>
      </c>
      <c r="H46" s="4" t="s">
        <v>411</v>
      </c>
      <c r="I46" s="4">
        <v>0.26900000000000002</v>
      </c>
      <c r="J46" s="4" t="s">
        <v>411</v>
      </c>
      <c r="K46" s="4" t="s">
        <v>411</v>
      </c>
      <c r="L46" s="4" t="s">
        <v>411</v>
      </c>
      <c r="M46" s="4">
        <f t="shared" si="27"/>
        <v>99.692999999999998</v>
      </c>
      <c r="P46" s="4">
        <v>0</v>
      </c>
      <c r="Q46" s="4">
        <f t="shared" si="28"/>
        <v>0.34985317672183658</v>
      </c>
      <c r="R46" s="4">
        <f t="shared" si="29"/>
        <v>0.95812867058195406</v>
      </c>
      <c r="S46" s="4">
        <f t="shared" si="30"/>
        <v>1.8659903897490657E-2</v>
      </c>
      <c r="T46" s="4">
        <f t="shared" si="31"/>
        <v>4.2712226374799788E-4</v>
      </c>
      <c r="U46" s="4">
        <v>0</v>
      </c>
      <c r="V46" s="4">
        <v>0</v>
      </c>
      <c r="W46" s="4">
        <f t="shared" si="44"/>
        <v>3.5904965296316071E-3</v>
      </c>
      <c r="X46" s="4">
        <v>0</v>
      </c>
      <c r="Y46" s="4">
        <v>0</v>
      </c>
      <c r="Z46" s="4">
        <v>0</v>
      </c>
      <c r="AA46" s="4">
        <f t="shared" si="2"/>
        <v>1.3306593699946607</v>
      </c>
      <c r="AC46" s="4">
        <f t="shared" si="32"/>
        <v>0</v>
      </c>
      <c r="AD46" s="4">
        <f t="shared" si="33"/>
        <v>26.291715566790046</v>
      </c>
      <c r="AE46" s="4">
        <f t="shared" si="34"/>
        <v>72.00405244099386</v>
      </c>
      <c r="AF46" s="4">
        <f t="shared" si="35"/>
        <v>1.4023050765851166</v>
      </c>
      <c r="AG46" s="4">
        <f t="shared" si="36"/>
        <v>3.2098542525553456E-2</v>
      </c>
      <c r="AH46" s="4">
        <f t="shared" si="37"/>
        <v>0</v>
      </c>
      <c r="AI46" s="4">
        <f t="shared" si="38"/>
        <v>0</v>
      </c>
      <c r="AJ46" s="4">
        <f t="shared" si="39"/>
        <v>0.26982837310543373</v>
      </c>
      <c r="AK46" s="4">
        <f t="shared" si="40"/>
        <v>0</v>
      </c>
      <c r="AL46" s="4">
        <f t="shared" si="41"/>
        <v>0</v>
      </c>
      <c r="AM46" s="4">
        <f t="shared" si="42"/>
        <v>0</v>
      </c>
      <c r="AN46" s="4">
        <f t="shared" si="26"/>
        <v>100.00000000000003</v>
      </c>
    </row>
    <row r="47" spans="1:40" x14ac:dyDescent="0.35">
      <c r="A47" s="4" t="s">
        <v>369</v>
      </c>
      <c r="B47" s="4" t="s">
        <v>411</v>
      </c>
      <c r="C47" s="4">
        <v>27.213000000000001</v>
      </c>
      <c r="D47" s="4">
        <v>72.635999999999996</v>
      </c>
      <c r="E47" s="4">
        <v>1.4259999999999999</v>
      </c>
      <c r="F47" s="4">
        <v>1.6E-2</v>
      </c>
      <c r="G47" s="4" t="s">
        <v>411</v>
      </c>
      <c r="H47" s="4" t="s">
        <v>411</v>
      </c>
      <c r="I47" s="4">
        <v>0.121</v>
      </c>
      <c r="J47" s="4" t="s">
        <v>411</v>
      </c>
      <c r="K47" s="4" t="s">
        <v>411</v>
      </c>
      <c r="L47" s="4" t="s">
        <v>411</v>
      </c>
      <c r="M47" s="4">
        <f t="shared" si="27"/>
        <v>101.41199999999999</v>
      </c>
      <c r="P47" s="4">
        <v>0</v>
      </c>
      <c r="Q47" s="4">
        <f t="shared" si="28"/>
        <v>0.36322744260544582</v>
      </c>
      <c r="R47" s="4">
        <f t="shared" si="29"/>
        <v>0.96951414842498662</v>
      </c>
      <c r="S47" s="4">
        <f t="shared" si="30"/>
        <v>1.9033635878270155E-2</v>
      </c>
      <c r="T47" s="4">
        <f t="shared" si="31"/>
        <v>2.1356113187399894E-4</v>
      </c>
      <c r="U47" s="4">
        <v>0</v>
      </c>
      <c r="V47" s="4">
        <v>0</v>
      </c>
      <c r="W47" s="4">
        <f t="shared" si="44"/>
        <v>1.6150560597971168E-3</v>
      </c>
      <c r="X47" s="4">
        <v>0</v>
      </c>
      <c r="Y47" s="4">
        <v>0</v>
      </c>
      <c r="Z47" s="4">
        <v>0</v>
      </c>
      <c r="AA47" s="4">
        <f t="shared" si="2"/>
        <v>1.3536038441003739</v>
      </c>
      <c r="AC47" s="4">
        <f t="shared" si="32"/>
        <v>0</v>
      </c>
      <c r="AD47" s="4">
        <f t="shared" si="33"/>
        <v>26.834102473080108</v>
      </c>
      <c r="AE47" s="4">
        <f t="shared" si="34"/>
        <v>71.624659803573536</v>
      </c>
      <c r="AF47" s="4">
        <f t="shared" si="35"/>
        <v>1.4061452293614167</v>
      </c>
      <c r="AG47" s="4">
        <f t="shared" si="36"/>
        <v>1.5777225574882654E-2</v>
      </c>
      <c r="AH47" s="4">
        <f t="shared" si="37"/>
        <v>0</v>
      </c>
      <c r="AI47" s="4">
        <f t="shared" si="38"/>
        <v>0</v>
      </c>
      <c r="AJ47" s="4">
        <f t="shared" si="39"/>
        <v>0.11931526841005007</v>
      </c>
      <c r="AK47" s="4">
        <f t="shared" si="40"/>
        <v>0</v>
      </c>
      <c r="AL47" s="4">
        <f t="shared" si="41"/>
        <v>0</v>
      </c>
      <c r="AM47" s="4">
        <f t="shared" si="42"/>
        <v>0</v>
      </c>
      <c r="AN47" s="4">
        <f t="shared" si="26"/>
        <v>99.999999999999986</v>
      </c>
    </row>
    <row r="48" spans="1:40" x14ac:dyDescent="0.35">
      <c r="A48" s="4" t="s">
        <v>370</v>
      </c>
      <c r="B48" s="4" t="s">
        <v>411</v>
      </c>
      <c r="C48" s="4">
        <v>26.061</v>
      </c>
      <c r="D48" s="4">
        <v>73.241</v>
      </c>
      <c r="E48" s="4">
        <v>1.3580000000000001</v>
      </c>
      <c r="F48" s="4">
        <v>6.4000000000000001E-2</v>
      </c>
      <c r="G48" s="4" t="s">
        <v>411</v>
      </c>
      <c r="H48" s="4" t="s">
        <v>411</v>
      </c>
      <c r="I48" s="4">
        <v>0.104</v>
      </c>
      <c r="J48" s="4" t="s">
        <v>411</v>
      </c>
      <c r="K48" s="4" t="s">
        <v>411</v>
      </c>
      <c r="L48" s="4" t="s">
        <v>411</v>
      </c>
      <c r="M48" s="4">
        <f t="shared" si="27"/>
        <v>100.82799999999999</v>
      </c>
      <c r="P48" s="4">
        <v>0</v>
      </c>
      <c r="Q48" s="4">
        <f t="shared" si="28"/>
        <v>0.3478510411105179</v>
      </c>
      <c r="R48" s="4">
        <f t="shared" si="29"/>
        <v>0.97758942872397225</v>
      </c>
      <c r="S48" s="4">
        <f t="shared" si="30"/>
        <v>1.812600106780566E-2</v>
      </c>
      <c r="T48" s="4">
        <f t="shared" si="31"/>
        <v>8.5424452749599577E-4</v>
      </c>
      <c r="U48" s="4">
        <v>0</v>
      </c>
      <c r="V48" s="4">
        <v>0</v>
      </c>
      <c r="W48" s="4">
        <f t="shared" si="44"/>
        <v>1.3881473571809931E-3</v>
      </c>
      <c r="X48" s="4">
        <v>0</v>
      </c>
      <c r="Y48" s="4">
        <v>0</v>
      </c>
      <c r="Z48" s="4">
        <v>0</v>
      </c>
      <c r="AA48" s="4">
        <f t="shared" si="2"/>
        <v>1.3458088627869729</v>
      </c>
      <c r="AC48" s="4">
        <f t="shared" si="32"/>
        <v>0</v>
      </c>
      <c r="AD48" s="4">
        <f t="shared" si="33"/>
        <v>25.846986948069979</v>
      </c>
      <c r="AE48" s="4">
        <f t="shared" si="34"/>
        <v>72.639544570952509</v>
      </c>
      <c r="AF48" s="4">
        <f t="shared" si="35"/>
        <v>1.3468480977506248</v>
      </c>
      <c r="AG48" s="4">
        <f t="shared" si="36"/>
        <v>6.3474431705478632E-2</v>
      </c>
      <c r="AH48" s="4">
        <f t="shared" si="37"/>
        <v>0</v>
      </c>
      <c r="AI48" s="4">
        <f t="shared" si="38"/>
        <v>0</v>
      </c>
      <c r="AJ48" s="4">
        <f t="shared" si="39"/>
        <v>0.10314595152140277</v>
      </c>
      <c r="AK48" s="4">
        <f t="shared" si="40"/>
        <v>0</v>
      </c>
      <c r="AL48" s="4">
        <f t="shared" si="41"/>
        <v>0</v>
      </c>
      <c r="AM48" s="4">
        <f t="shared" si="42"/>
        <v>0</v>
      </c>
      <c r="AN48" s="4">
        <f t="shared" si="26"/>
        <v>99.999999999999986</v>
      </c>
    </row>
    <row r="49" spans="1:40" x14ac:dyDescent="0.35">
      <c r="A49" s="4" t="s">
        <v>371</v>
      </c>
      <c r="B49" s="4" t="s">
        <v>411</v>
      </c>
      <c r="C49" s="4">
        <v>26.225000000000001</v>
      </c>
      <c r="D49" s="4">
        <v>73.117999999999995</v>
      </c>
      <c r="E49" s="4">
        <v>1.47</v>
      </c>
      <c r="F49" s="4">
        <v>6.2E-2</v>
      </c>
      <c r="G49" s="4" t="s">
        <v>411</v>
      </c>
      <c r="H49" s="4" t="s">
        <v>411</v>
      </c>
      <c r="I49" s="4">
        <v>9.1999999999999998E-2</v>
      </c>
      <c r="J49" s="4" t="s">
        <v>411</v>
      </c>
      <c r="K49" s="4" t="s">
        <v>411</v>
      </c>
      <c r="L49" s="4" t="s">
        <v>411</v>
      </c>
      <c r="M49" s="4">
        <f t="shared" si="27"/>
        <v>100.96699999999998</v>
      </c>
      <c r="P49" s="4">
        <v>0</v>
      </c>
      <c r="Q49" s="4">
        <f t="shared" ref="Q49:Q61" si="45">C49/$P$4</f>
        <v>0.35004004271222638</v>
      </c>
      <c r="R49" s="4">
        <f t="shared" ref="R49:R61" si="46">D49/$P$4</f>
        <v>0.97594767752269074</v>
      </c>
      <c r="S49" s="4">
        <f t="shared" ref="S49:S61" si="47">E49/$P$4</f>
        <v>1.9620928990923651E-2</v>
      </c>
      <c r="T49" s="4">
        <f t="shared" ref="T49:T50" si="48">F49/$P$4</f>
        <v>8.275493860117458E-4</v>
      </c>
      <c r="U49" s="4">
        <v>0</v>
      </c>
      <c r="V49" s="4">
        <v>0</v>
      </c>
      <c r="W49" s="4">
        <f t="shared" ref="W49" si="49">I49/$P$4</f>
        <v>1.2279765082754937E-3</v>
      </c>
      <c r="X49" s="4">
        <v>0</v>
      </c>
      <c r="Y49" s="4">
        <v>0</v>
      </c>
      <c r="Z49" s="4">
        <v>0</v>
      </c>
      <c r="AA49" s="4">
        <f t="shared" si="2"/>
        <v>1.3476641751201279</v>
      </c>
      <c r="AC49" s="4">
        <f t="shared" si="32"/>
        <v>0</v>
      </c>
      <c r="AD49" s="4">
        <f t="shared" si="33"/>
        <v>25.973833034555849</v>
      </c>
      <c r="AE49" s="4">
        <f t="shared" si="34"/>
        <v>72.417720641397693</v>
      </c>
      <c r="AF49" s="4">
        <f t="shared" si="35"/>
        <v>1.4559212415937883</v>
      </c>
      <c r="AG49" s="4">
        <f t="shared" si="36"/>
        <v>6.140620202640467E-2</v>
      </c>
      <c r="AH49" s="4">
        <f t="shared" si="37"/>
        <v>0</v>
      </c>
      <c r="AI49" s="4">
        <f t="shared" si="38"/>
        <v>0</v>
      </c>
      <c r="AJ49" s="4">
        <f t="shared" si="39"/>
        <v>9.1118880426277887E-2</v>
      </c>
      <c r="AK49" s="4">
        <f t="shared" si="40"/>
        <v>0</v>
      </c>
      <c r="AL49" s="4">
        <f t="shared" si="41"/>
        <v>0</v>
      </c>
      <c r="AM49" s="4">
        <f t="shared" si="42"/>
        <v>0</v>
      </c>
      <c r="AN49" s="4">
        <f t="shared" si="26"/>
        <v>100.00000000000001</v>
      </c>
    </row>
    <row r="50" spans="1:40" x14ac:dyDescent="0.35">
      <c r="A50" s="4" t="s">
        <v>372</v>
      </c>
      <c r="B50" s="4" t="s">
        <v>411</v>
      </c>
      <c r="C50" s="4">
        <v>24.99</v>
      </c>
      <c r="D50" s="4">
        <v>70.180000000000007</v>
      </c>
      <c r="E50" s="4">
        <v>1.69</v>
      </c>
      <c r="F50" s="4">
        <v>8.6099999999999996E-2</v>
      </c>
      <c r="G50" s="4" t="s">
        <v>411</v>
      </c>
      <c r="H50" s="4" t="s">
        <v>411</v>
      </c>
      <c r="I50" s="4" t="s">
        <v>411</v>
      </c>
      <c r="J50" s="4">
        <v>0.1648</v>
      </c>
      <c r="K50" s="4" t="s">
        <v>411</v>
      </c>
      <c r="L50" s="4" t="s">
        <v>411</v>
      </c>
      <c r="M50" s="4">
        <f t="shared" si="27"/>
        <v>97.110900000000001</v>
      </c>
      <c r="P50" s="4">
        <v>0</v>
      </c>
      <c r="Q50" s="4">
        <f t="shared" si="45"/>
        <v>0.33355579284570203</v>
      </c>
      <c r="R50" s="4">
        <f t="shared" si="46"/>
        <v>0.93673251468232788</v>
      </c>
      <c r="S50" s="4">
        <f t="shared" si="47"/>
        <v>2.2557394554191135E-2</v>
      </c>
      <c r="T50" s="4">
        <f t="shared" si="48"/>
        <v>1.1492258408969567E-3</v>
      </c>
      <c r="U50" s="4">
        <v>0</v>
      </c>
      <c r="V50" s="4">
        <v>0</v>
      </c>
      <c r="W50" s="4">
        <v>0</v>
      </c>
      <c r="X50" s="4">
        <f t="shared" ref="X50:X60" si="50">J50/$P$4</f>
        <v>2.1996796583021892E-3</v>
      </c>
      <c r="Y50" s="4">
        <v>0</v>
      </c>
      <c r="Z50" s="4">
        <v>0</v>
      </c>
      <c r="AA50" s="4">
        <f t="shared" si="2"/>
        <v>1.2961946075814201</v>
      </c>
      <c r="AC50" s="4">
        <f t="shared" si="32"/>
        <v>0</v>
      </c>
      <c r="AD50" s="4">
        <f t="shared" si="33"/>
        <v>25.733465553300398</v>
      </c>
      <c r="AE50" s="4">
        <f t="shared" si="34"/>
        <v>72.267891657888043</v>
      </c>
      <c r="AF50" s="4">
        <f t="shared" si="35"/>
        <v>1.7402783827562096</v>
      </c>
      <c r="AG50" s="4">
        <f t="shared" si="36"/>
        <v>8.8661519973556008E-2</v>
      </c>
      <c r="AH50" s="4">
        <f t="shared" si="37"/>
        <v>0</v>
      </c>
      <c r="AI50" s="4">
        <f t="shared" si="38"/>
        <v>0</v>
      </c>
      <c r="AJ50" s="4">
        <f t="shared" si="39"/>
        <v>0</v>
      </c>
      <c r="AK50" s="4">
        <f t="shared" si="40"/>
        <v>0.16970288608178899</v>
      </c>
      <c r="AL50" s="4">
        <f t="shared" si="41"/>
        <v>0</v>
      </c>
      <c r="AM50" s="4">
        <f t="shared" si="42"/>
        <v>0</v>
      </c>
      <c r="AN50" s="4">
        <f t="shared" si="26"/>
        <v>100</v>
      </c>
    </row>
    <row r="51" spans="1:40" x14ac:dyDescent="0.35">
      <c r="A51" s="4" t="s">
        <v>373</v>
      </c>
      <c r="B51" s="4" t="s">
        <v>411</v>
      </c>
      <c r="C51" s="4">
        <v>27.18</v>
      </c>
      <c r="D51" s="4">
        <v>70.39</v>
      </c>
      <c r="E51" s="4">
        <v>1.52</v>
      </c>
      <c r="F51" s="4" t="s">
        <v>411</v>
      </c>
      <c r="G51" s="4" t="s">
        <v>411</v>
      </c>
      <c r="H51" s="4" t="s">
        <v>411</v>
      </c>
      <c r="I51" s="4" t="s">
        <v>411</v>
      </c>
      <c r="J51" s="4">
        <v>0.13569999999999999</v>
      </c>
      <c r="K51" s="4">
        <v>5.7099999999999998E-2</v>
      </c>
      <c r="L51" s="4" t="s">
        <v>411</v>
      </c>
      <c r="M51" s="4">
        <f t="shared" si="27"/>
        <v>99.282799999999995</v>
      </c>
      <c r="P51" s="4">
        <v>0</v>
      </c>
      <c r="Q51" s="4">
        <f t="shared" si="45"/>
        <v>0.36278697277095567</v>
      </c>
      <c r="R51" s="4">
        <f t="shared" si="46"/>
        <v>0.93953550453817403</v>
      </c>
      <c r="S51" s="4">
        <f t="shared" si="47"/>
        <v>2.02883075280299E-2</v>
      </c>
      <c r="T51" s="4">
        <v>0</v>
      </c>
      <c r="U51" s="4">
        <v>0</v>
      </c>
      <c r="V51" s="4">
        <v>0</v>
      </c>
      <c r="W51" s="4">
        <v>0</v>
      </c>
      <c r="X51" s="4">
        <f t="shared" si="50"/>
        <v>1.8112653497063533E-3</v>
      </c>
      <c r="Y51" s="4">
        <f t="shared" ref="Y51:Y59" si="51">K51/$P$4</f>
        <v>7.621462893753336E-4</v>
      </c>
      <c r="Z51" s="4">
        <v>0</v>
      </c>
      <c r="AA51" s="4">
        <f t="shared" si="2"/>
        <v>1.3251841964762414</v>
      </c>
      <c r="AC51" s="4">
        <f t="shared" si="32"/>
        <v>0</v>
      </c>
      <c r="AD51" s="4">
        <f t="shared" si="33"/>
        <v>27.376343132949511</v>
      </c>
      <c r="AE51" s="4">
        <f t="shared" si="34"/>
        <v>70.898483926722449</v>
      </c>
      <c r="AF51" s="4">
        <f t="shared" si="35"/>
        <v>1.5309801899221214</v>
      </c>
      <c r="AG51" s="4">
        <f t="shared" si="36"/>
        <v>0</v>
      </c>
      <c r="AH51" s="4">
        <f t="shared" si="37"/>
        <v>0</v>
      </c>
      <c r="AI51" s="4">
        <f t="shared" si="38"/>
        <v>0</v>
      </c>
      <c r="AJ51" s="4">
        <f t="shared" si="39"/>
        <v>0</v>
      </c>
      <c r="AK51" s="4">
        <f t="shared" si="40"/>
        <v>0.13668027090291568</v>
      </c>
      <c r="AL51" s="4">
        <f t="shared" si="41"/>
        <v>5.751247950299547E-2</v>
      </c>
      <c r="AM51" s="4">
        <f t="shared" si="42"/>
        <v>0</v>
      </c>
      <c r="AN51" s="4">
        <f t="shared" si="26"/>
        <v>99.999999999999986</v>
      </c>
    </row>
    <row r="52" spans="1:40" x14ac:dyDescent="0.35">
      <c r="A52" s="4" t="s">
        <v>374</v>
      </c>
      <c r="B52" s="4" t="s">
        <v>411</v>
      </c>
      <c r="C52" s="4">
        <v>27.43</v>
      </c>
      <c r="D52" s="4">
        <v>70.400000000000006</v>
      </c>
      <c r="E52" s="4">
        <v>1.45</v>
      </c>
      <c r="F52" s="4" t="s">
        <v>411</v>
      </c>
      <c r="G52" s="4" t="s">
        <v>411</v>
      </c>
      <c r="H52" s="4">
        <v>0.35909999999999997</v>
      </c>
      <c r="I52" s="4" t="s">
        <v>411</v>
      </c>
      <c r="J52" s="4">
        <v>0.69220000000000004</v>
      </c>
      <c r="K52" s="4">
        <v>4.0099999999999997E-2</v>
      </c>
      <c r="L52" s="4" t="s">
        <v>411</v>
      </c>
      <c r="M52" s="4">
        <f t="shared" si="27"/>
        <v>100.37140000000001</v>
      </c>
      <c r="P52" s="4">
        <v>0</v>
      </c>
      <c r="Q52" s="4">
        <f t="shared" si="45"/>
        <v>0.3661238654564869</v>
      </c>
      <c r="R52" s="4">
        <f t="shared" si="46"/>
        <v>0.93966898024559531</v>
      </c>
      <c r="S52" s="4">
        <f t="shared" si="47"/>
        <v>1.9353977576081153E-2</v>
      </c>
      <c r="T52" s="4">
        <v>0</v>
      </c>
      <c r="U52" s="4">
        <v>0</v>
      </c>
      <c r="V52" s="4">
        <f t="shared" ref="V52:V61" si="52">H52/$P$4</f>
        <v>4.7931126534970633E-3</v>
      </c>
      <c r="W52" s="4">
        <v>0</v>
      </c>
      <c r="X52" s="4">
        <f t="shared" si="50"/>
        <v>9.2391884676988785E-3</v>
      </c>
      <c r="Y52" s="4">
        <f t="shared" si="51"/>
        <v>5.3523758675920973E-4</v>
      </c>
      <c r="Z52" s="4">
        <v>0</v>
      </c>
      <c r="AA52" s="4">
        <f t="shared" si="2"/>
        <v>1.3397143619861183</v>
      </c>
      <c r="AC52" s="4">
        <f t="shared" si="32"/>
        <v>0</v>
      </c>
      <c r="AD52" s="4">
        <f t="shared" si="33"/>
        <v>27.328501943780804</v>
      </c>
      <c r="AE52" s="4">
        <f t="shared" si="34"/>
        <v>70.139501889980622</v>
      </c>
      <c r="AF52" s="4">
        <f t="shared" si="35"/>
        <v>1.4446346269953396</v>
      </c>
      <c r="AG52" s="4">
        <f t="shared" si="36"/>
        <v>0</v>
      </c>
      <c r="AH52" s="4">
        <f t="shared" si="37"/>
        <v>0</v>
      </c>
      <c r="AI52" s="4">
        <f t="shared" si="38"/>
        <v>0.35777123762346646</v>
      </c>
      <c r="AJ52" s="4">
        <f t="shared" si="39"/>
        <v>0</v>
      </c>
      <c r="AK52" s="4">
        <f t="shared" si="40"/>
        <v>0.68963868193529243</v>
      </c>
      <c r="AL52" s="4">
        <f t="shared" si="41"/>
        <v>3.9951619684491797E-2</v>
      </c>
      <c r="AM52" s="4">
        <f t="shared" si="42"/>
        <v>0</v>
      </c>
      <c r="AN52" s="4">
        <f t="shared" si="26"/>
        <v>100.00000000000001</v>
      </c>
    </row>
    <row r="53" spans="1:40" x14ac:dyDescent="0.35">
      <c r="A53" s="4" t="s">
        <v>375</v>
      </c>
      <c r="B53" s="4" t="s">
        <v>411</v>
      </c>
      <c r="C53" s="4">
        <v>27.46</v>
      </c>
      <c r="D53" s="4">
        <v>72.62</v>
      </c>
      <c r="E53" s="4">
        <v>0.64070000000000005</v>
      </c>
      <c r="F53" s="4" t="s">
        <v>411</v>
      </c>
      <c r="G53" s="4" t="s">
        <v>411</v>
      </c>
      <c r="H53" s="4">
        <v>0.28710000000000002</v>
      </c>
      <c r="I53" s="4" t="s">
        <v>411</v>
      </c>
      <c r="J53" s="4" t="s">
        <v>411</v>
      </c>
      <c r="K53" s="4">
        <v>2.5399999999999999E-2</v>
      </c>
      <c r="L53" s="4" t="s">
        <v>411</v>
      </c>
      <c r="M53" s="4">
        <f t="shared" si="27"/>
        <v>101.03320000000001</v>
      </c>
      <c r="P53" s="4">
        <v>0</v>
      </c>
      <c r="Q53" s="4">
        <f t="shared" si="45"/>
        <v>0.36652429257875069</v>
      </c>
      <c r="R53" s="4">
        <f t="shared" si="46"/>
        <v>0.96930058729311275</v>
      </c>
      <c r="S53" s="4">
        <f t="shared" si="47"/>
        <v>8.5517885744794443E-3</v>
      </c>
      <c r="T53" s="4">
        <v>0</v>
      </c>
      <c r="U53" s="4">
        <v>0</v>
      </c>
      <c r="V53" s="4">
        <f t="shared" si="52"/>
        <v>3.8320875600640686E-3</v>
      </c>
      <c r="W53" s="4">
        <v>0</v>
      </c>
      <c r="X53" s="4">
        <v>0</v>
      </c>
      <c r="Y53" s="4">
        <f t="shared" si="51"/>
        <v>3.3902829684997327E-4</v>
      </c>
      <c r="Z53" s="4">
        <v>0</v>
      </c>
      <c r="AA53" s="4">
        <f t="shared" si="2"/>
        <v>1.3485477843032572</v>
      </c>
      <c r="AC53" s="4">
        <f t="shared" si="32"/>
        <v>0</v>
      </c>
      <c r="AD53" s="4">
        <f t="shared" si="33"/>
        <v>27.179184664051022</v>
      </c>
      <c r="AE53" s="4">
        <f t="shared" si="34"/>
        <v>71.877363084609797</v>
      </c>
      <c r="AF53" s="4">
        <f t="shared" si="35"/>
        <v>0.63414798303923836</v>
      </c>
      <c r="AG53" s="4">
        <f t="shared" si="36"/>
        <v>0</v>
      </c>
      <c r="AH53" s="4">
        <f t="shared" si="37"/>
        <v>0</v>
      </c>
      <c r="AI53" s="4">
        <f t="shared" si="38"/>
        <v>0.28416401737250718</v>
      </c>
      <c r="AJ53" s="4">
        <f t="shared" si="39"/>
        <v>0</v>
      </c>
      <c r="AK53" s="4">
        <f t="shared" si="40"/>
        <v>0</v>
      </c>
      <c r="AL53" s="4">
        <f t="shared" si="41"/>
        <v>2.5140250927417909E-2</v>
      </c>
      <c r="AM53" s="4">
        <f t="shared" si="42"/>
        <v>0</v>
      </c>
      <c r="AN53" s="4">
        <f t="shared" si="26"/>
        <v>99.999999999999986</v>
      </c>
    </row>
    <row r="54" spans="1:40" x14ac:dyDescent="0.35">
      <c r="A54" s="4" t="s">
        <v>376</v>
      </c>
      <c r="B54" s="4" t="s">
        <v>411</v>
      </c>
      <c r="C54" s="4">
        <v>26.28</v>
      </c>
      <c r="D54" s="4">
        <v>71.19</v>
      </c>
      <c r="E54" s="4">
        <v>0.2722</v>
      </c>
      <c r="F54" s="4" t="s">
        <v>411</v>
      </c>
      <c r="G54" s="4" t="s">
        <v>411</v>
      </c>
      <c r="H54" s="4">
        <v>0.60350000000000004</v>
      </c>
      <c r="I54" s="4" t="s">
        <v>411</v>
      </c>
      <c r="J54" s="4">
        <v>0.34920000000000001</v>
      </c>
      <c r="K54" s="4" t="s">
        <v>411</v>
      </c>
      <c r="L54" s="4" t="s">
        <v>411</v>
      </c>
      <c r="M54" s="4">
        <f t="shared" si="27"/>
        <v>98.69489999999999</v>
      </c>
      <c r="P54" s="4">
        <v>0</v>
      </c>
      <c r="Q54" s="4">
        <f t="shared" si="45"/>
        <v>0.35077415910304327</v>
      </c>
      <c r="R54" s="4">
        <f t="shared" si="46"/>
        <v>0.95021356113187394</v>
      </c>
      <c r="S54" s="4">
        <f t="shared" si="47"/>
        <v>3.6332087560064065E-3</v>
      </c>
      <c r="T54" s="4">
        <v>0</v>
      </c>
      <c r="U54" s="4">
        <v>0</v>
      </c>
      <c r="V54" s="4">
        <f t="shared" si="52"/>
        <v>8.0552589428723974E-3</v>
      </c>
      <c r="W54" s="4">
        <v>0</v>
      </c>
      <c r="X54" s="4">
        <f t="shared" si="50"/>
        <v>4.6609717031500268E-3</v>
      </c>
      <c r="Y54" s="4">
        <v>0</v>
      </c>
      <c r="Z54" s="4">
        <v>0</v>
      </c>
      <c r="AA54" s="4">
        <f t="shared" si="2"/>
        <v>1.3173371596369461</v>
      </c>
      <c r="AC54" s="4">
        <f t="shared" si="32"/>
        <v>0</v>
      </c>
      <c r="AD54" s="4">
        <f t="shared" si="33"/>
        <v>26.627515707498567</v>
      </c>
      <c r="AE54" s="4">
        <f t="shared" si="34"/>
        <v>72.131386728189597</v>
      </c>
      <c r="AF54" s="4">
        <f t="shared" si="35"/>
        <v>0.27579945873596301</v>
      </c>
      <c r="AG54" s="4">
        <f t="shared" si="36"/>
        <v>0</v>
      </c>
      <c r="AH54" s="4">
        <f t="shared" si="37"/>
        <v>0</v>
      </c>
      <c r="AI54" s="4">
        <f t="shared" si="38"/>
        <v>0.61148043110636918</v>
      </c>
      <c r="AJ54" s="4">
        <f t="shared" si="39"/>
        <v>0</v>
      </c>
      <c r="AK54" s="4">
        <f t="shared" si="40"/>
        <v>0.35381767446950146</v>
      </c>
      <c r="AL54" s="4">
        <f t="shared" si="41"/>
        <v>0</v>
      </c>
      <c r="AM54" s="4">
        <f t="shared" si="42"/>
        <v>0</v>
      </c>
      <c r="AN54" s="4">
        <f t="shared" si="26"/>
        <v>99.999999999999986</v>
      </c>
    </row>
    <row r="55" spans="1:40" x14ac:dyDescent="0.35">
      <c r="A55" s="4" t="s">
        <v>377</v>
      </c>
      <c r="B55" s="4" t="s">
        <v>411</v>
      </c>
      <c r="C55" s="4">
        <v>27.04</v>
      </c>
      <c r="D55" s="4">
        <v>71.7</v>
      </c>
      <c r="E55" s="4">
        <v>1.65</v>
      </c>
      <c r="F55" s="4" t="s">
        <v>411</v>
      </c>
      <c r="G55" s="4" t="s">
        <v>411</v>
      </c>
      <c r="H55" s="4">
        <v>0.1343</v>
      </c>
      <c r="I55" s="4" t="s">
        <v>411</v>
      </c>
      <c r="J55" s="4">
        <v>8.6699999999999999E-2</v>
      </c>
      <c r="K55" s="4" t="s">
        <v>411</v>
      </c>
      <c r="L55" s="4">
        <v>5.7200000000000001E-2</v>
      </c>
      <c r="M55" s="4">
        <f t="shared" si="27"/>
        <v>100.6682</v>
      </c>
      <c r="P55" s="4">
        <v>0</v>
      </c>
      <c r="Q55" s="4">
        <f t="shared" si="45"/>
        <v>0.36091831286705817</v>
      </c>
      <c r="R55" s="4">
        <f t="shared" si="46"/>
        <v>0.95702082221035778</v>
      </c>
      <c r="S55" s="4">
        <f t="shared" si="47"/>
        <v>2.2023491724506138E-2</v>
      </c>
      <c r="T55" s="4">
        <v>0</v>
      </c>
      <c r="U55" s="4">
        <v>0</v>
      </c>
      <c r="V55" s="4">
        <f t="shared" si="52"/>
        <v>1.7925787506673785E-3</v>
      </c>
      <c r="W55" s="4">
        <v>0</v>
      </c>
      <c r="X55" s="4">
        <f t="shared" si="50"/>
        <v>1.1572343833422317E-3</v>
      </c>
      <c r="Y55" s="4">
        <v>0</v>
      </c>
      <c r="Z55" s="4">
        <f t="shared" ref="Z55:Z61" si="53">L55/$P$4</f>
        <v>7.6348104644954613E-4</v>
      </c>
      <c r="AA55" s="4">
        <f t="shared" si="2"/>
        <v>1.3436759209823812</v>
      </c>
      <c r="AC55" s="4">
        <f t="shared" si="32"/>
        <v>0</v>
      </c>
      <c r="AD55" s="4">
        <f t="shared" si="33"/>
        <v>26.860518018599716</v>
      </c>
      <c r="AE55" s="4">
        <f t="shared" si="34"/>
        <v>71.224080692810645</v>
      </c>
      <c r="AF55" s="4">
        <f t="shared" si="35"/>
        <v>1.6390478820521275</v>
      </c>
      <c r="AG55" s="4">
        <f t="shared" si="36"/>
        <v>0</v>
      </c>
      <c r="AH55" s="4">
        <f t="shared" si="37"/>
        <v>0</v>
      </c>
      <c r="AI55" s="4">
        <f t="shared" si="38"/>
        <v>0.13340856397551559</v>
      </c>
      <c r="AJ55" s="4">
        <f t="shared" si="39"/>
        <v>0</v>
      </c>
      <c r="AK55" s="4">
        <f t="shared" si="40"/>
        <v>8.6124515984193614E-2</v>
      </c>
      <c r="AL55" s="4">
        <f t="shared" si="41"/>
        <v>0</v>
      </c>
      <c r="AM55" s="4">
        <f t="shared" si="42"/>
        <v>5.6820326577807084E-2</v>
      </c>
      <c r="AN55" s="4">
        <f t="shared" si="26"/>
        <v>100.00000000000001</v>
      </c>
    </row>
    <row r="56" spans="1:40" x14ac:dyDescent="0.35">
      <c r="A56" s="4" t="s">
        <v>378</v>
      </c>
      <c r="B56" s="4" t="s">
        <v>411</v>
      </c>
      <c r="C56" s="4">
        <v>27.38</v>
      </c>
      <c r="D56" s="4">
        <v>73.25</v>
      </c>
      <c r="E56" s="4">
        <v>0.13339999999999999</v>
      </c>
      <c r="F56" s="4" t="s">
        <v>411</v>
      </c>
      <c r="G56" s="4" t="s">
        <v>411</v>
      </c>
      <c r="H56" s="4" t="s">
        <v>411</v>
      </c>
      <c r="I56" s="4" t="s">
        <v>411</v>
      </c>
      <c r="J56" s="4">
        <v>0.37469999999999998</v>
      </c>
      <c r="K56" s="4" t="s">
        <v>411</v>
      </c>
      <c r="L56" s="4" t="s">
        <v>411</v>
      </c>
      <c r="M56" s="4">
        <f t="shared" si="27"/>
        <v>101.13809999999999</v>
      </c>
      <c r="P56" s="4">
        <v>0</v>
      </c>
      <c r="Q56" s="4">
        <f t="shared" si="45"/>
        <v>0.36545648691938065</v>
      </c>
      <c r="R56" s="4">
        <f t="shared" si="46"/>
        <v>0.97770955686065131</v>
      </c>
      <c r="S56" s="4">
        <f t="shared" si="47"/>
        <v>1.7805659369994659E-3</v>
      </c>
      <c r="T56" s="4">
        <v>0</v>
      </c>
      <c r="U56" s="4">
        <v>0</v>
      </c>
      <c r="V56" s="4">
        <v>0</v>
      </c>
      <c r="W56" s="4">
        <v>0</v>
      </c>
      <c r="X56" s="4">
        <f t="shared" si="50"/>
        <v>5.001334757074212E-3</v>
      </c>
      <c r="Y56" s="4">
        <v>0</v>
      </c>
      <c r="Z56" s="4">
        <v>0</v>
      </c>
      <c r="AA56" s="4">
        <f t="shared" si="2"/>
        <v>1.3499479444741056</v>
      </c>
      <c r="AC56" s="4">
        <f t="shared" ref="AC56:AC61" si="54">P56/$AA56*100</f>
        <v>0</v>
      </c>
      <c r="AD56" s="4">
        <f t="shared" ref="AD56:AD61" si="55">Q56/$AA56*100</f>
        <v>27.071894765671889</v>
      </c>
      <c r="AE56" s="4">
        <f t="shared" ref="AE56:AE61" si="56">R56/$AA56*100</f>
        <v>72.425722848263902</v>
      </c>
      <c r="AF56" s="4">
        <f t="shared" ref="AF56:AF61" si="57">S56/$AA56*100</f>
        <v>0.1318988590847564</v>
      </c>
      <c r="AG56" s="4">
        <f t="shared" ref="AG56:AG61" si="58">T56/$AA56*100</f>
        <v>0</v>
      </c>
      <c r="AH56" s="4">
        <f t="shared" ref="AH56:AH61" si="59">U56/$AA56*100</f>
        <v>0</v>
      </c>
      <c r="AI56" s="4">
        <f t="shared" ref="AI56:AI61" si="60">V56/$AA56*100</f>
        <v>0</v>
      </c>
      <c r="AJ56" s="4">
        <f t="shared" ref="AJ56:AJ61" si="61">W56/$AA56*100</f>
        <v>0</v>
      </c>
      <c r="AK56" s="4">
        <f t="shared" ref="AK56:AK61" si="62">X56/$AA56*100</f>
        <v>0.37048352697944692</v>
      </c>
      <c r="AL56" s="4">
        <f t="shared" ref="AL56:AL61" si="63">Y56/$AA56*100</f>
        <v>0</v>
      </c>
      <c r="AM56" s="4">
        <f t="shared" ref="AM56:AM61" si="64">Z56/$AA56*100</f>
        <v>0</v>
      </c>
      <c r="AN56" s="4">
        <f t="shared" si="26"/>
        <v>99.999999999999986</v>
      </c>
    </row>
    <row r="57" spans="1:40" x14ac:dyDescent="0.35">
      <c r="A57" s="4" t="s">
        <v>379</v>
      </c>
      <c r="B57" s="4" t="s">
        <v>411</v>
      </c>
      <c r="C57" s="4">
        <v>26.81</v>
      </c>
      <c r="D57" s="4">
        <v>70.45</v>
      </c>
      <c r="E57" s="4">
        <v>0.12620000000000001</v>
      </c>
      <c r="F57" s="4" t="s">
        <v>411</v>
      </c>
      <c r="G57" s="4" t="s">
        <v>411</v>
      </c>
      <c r="H57" s="4" t="s">
        <v>411</v>
      </c>
      <c r="I57" s="4" t="s">
        <v>411</v>
      </c>
      <c r="J57" s="4" t="s">
        <v>411</v>
      </c>
      <c r="K57" s="4" t="s">
        <v>411</v>
      </c>
      <c r="L57" s="4">
        <v>1.8499999999999999E-2</v>
      </c>
      <c r="M57" s="4">
        <f t="shared" si="27"/>
        <v>97.404700000000005</v>
      </c>
      <c r="P57" s="4">
        <v>0</v>
      </c>
      <c r="Q57" s="4">
        <f t="shared" si="45"/>
        <v>0.35784837159636945</v>
      </c>
      <c r="R57" s="4">
        <f t="shared" si="46"/>
        <v>0.94033635878270161</v>
      </c>
      <c r="S57" s="4">
        <f t="shared" si="47"/>
        <v>1.6844634276561665E-3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f t="shared" si="53"/>
        <v>2.4693005872931126E-4</v>
      </c>
      <c r="AA57" s="4">
        <f t="shared" si="2"/>
        <v>1.3001161238654566</v>
      </c>
      <c r="AC57" s="4">
        <f t="shared" si="54"/>
        <v>0</v>
      </c>
      <c r="AD57" s="4">
        <f t="shared" si="55"/>
        <v>27.524339174598349</v>
      </c>
      <c r="AE57" s="4">
        <f t="shared" si="56"/>
        <v>72.327105365552171</v>
      </c>
      <c r="AF57" s="4">
        <f t="shared" si="57"/>
        <v>0.12956253651004521</v>
      </c>
      <c r="AG57" s="4">
        <f t="shared" si="58"/>
        <v>0</v>
      </c>
      <c r="AH57" s="4">
        <f t="shared" si="59"/>
        <v>0</v>
      </c>
      <c r="AI57" s="4">
        <f t="shared" si="60"/>
        <v>0</v>
      </c>
      <c r="AJ57" s="4">
        <f t="shared" si="61"/>
        <v>0</v>
      </c>
      <c r="AK57" s="4">
        <f t="shared" si="62"/>
        <v>0</v>
      </c>
      <c r="AL57" s="4">
        <f t="shared" si="63"/>
        <v>0</v>
      </c>
      <c r="AM57" s="4">
        <f t="shared" si="64"/>
        <v>1.8992923339428178E-2</v>
      </c>
      <c r="AN57" s="4">
        <f t="shared" si="26"/>
        <v>100</v>
      </c>
    </row>
    <row r="58" spans="1:40" x14ac:dyDescent="0.35">
      <c r="A58" s="4" t="s">
        <v>380</v>
      </c>
      <c r="B58" s="4" t="s">
        <v>411</v>
      </c>
      <c r="C58" s="4">
        <v>27.48</v>
      </c>
      <c r="D58" s="4">
        <v>72.13</v>
      </c>
      <c r="E58" s="4">
        <v>0.23300000000000001</v>
      </c>
      <c r="F58" s="4" t="s">
        <v>411</v>
      </c>
      <c r="G58" s="4" t="s">
        <v>411</v>
      </c>
      <c r="H58" s="4" t="s">
        <v>411</v>
      </c>
      <c r="I58" s="4" t="s">
        <v>411</v>
      </c>
      <c r="J58" s="4" t="s">
        <v>411</v>
      </c>
      <c r="K58" s="4">
        <v>1.43E-2</v>
      </c>
      <c r="L58" s="4" t="s">
        <v>411</v>
      </c>
      <c r="M58" s="4">
        <f t="shared" si="27"/>
        <v>99.857300000000009</v>
      </c>
      <c r="P58" s="4">
        <v>0</v>
      </c>
      <c r="Q58" s="4">
        <f t="shared" si="45"/>
        <v>0.36679124399359314</v>
      </c>
      <c r="R58" s="4">
        <f t="shared" si="46"/>
        <v>0.96276027762947136</v>
      </c>
      <c r="S58" s="4">
        <f t="shared" si="47"/>
        <v>3.1099839829151097E-3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f t="shared" si="51"/>
        <v>1.9087026161238653E-4</v>
      </c>
      <c r="Z58" s="4">
        <v>0</v>
      </c>
      <c r="AA58" s="4">
        <f t="shared" si="2"/>
        <v>1.3328523758675921</v>
      </c>
      <c r="AC58" s="4">
        <f t="shared" si="54"/>
        <v>0</v>
      </c>
      <c r="AD58" s="4">
        <f t="shared" si="55"/>
        <v>27.519269998287555</v>
      </c>
      <c r="AE58" s="4">
        <f t="shared" si="56"/>
        <v>72.233076600308635</v>
      </c>
      <c r="AF58" s="4">
        <f t="shared" si="57"/>
        <v>0.23333296614268562</v>
      </c>
      <c r="AG58" s="4">
        <f t="shared" si="58"/>
        <v>0</v>
      </c>
      <c r="AH58" s="4">
        <f t="shared" si="59"/>
        <v>0</v>
      </c>
      <c r="AI58" s="4">
        <f t="shared" si="60"/>
        <v>0</v>
      </c>
      <c r="AJ58" s="4">
        <f t="shared" si="61"/>
        <v>0</v>
      </c>
      <c r="AK58" s="4">
        <f t="shared" si="62"/>
        <v>0</v>
      </c>
      <c r="AL58" s="4">
        <f t="shared" si="63"/>
        <v>1.4320435261117615E-2</v>
      </c>
      <c r="AM58" s="4">
        <f t="shared" si="64"/>
        <v>0</v>
      </c>
      <c r="AN58" s="4">
        <f t="shared" si="26"/>
        <v>99.999999999999986</v>
      </c>
    </row>
    <row r="59" spans="1:40" x14ac:dyDescent="0.35">
      <c r="A59" s="4" t="s">
        <v>381</v>
      </c>
      <c r="B59" s="4" t="s">
        <v>411</v>
      </c>
      <c r="C59" s="4">
        <v>27.47</v>
      </c>
      <c r="D59" s="4">
        <v>70.819999999999993</v>
      </c>
      <c r="E59" s="4">
        <v>1.08</v>
      </c>
      <c r="F59" s="4" t="s">
        <v>411</v>
      </c>
      <c r="G59" s="4" t="s">
        <v>411</v>
      </c>
      <c r="H59" s="4">
        <v>0.36109999999999998</v>
      </c>
      <c r="I59" s="4" t="s">
        <v>411</v>
      </c>
      <c r="J59" s="4">
        <v>0.24379999999999999</v>
      </c>
      <c r="K59" s="4">
        <v>6.3200000000000006E-2</v>
      </c>
      <c r="L59" s="4" t="s">
        <v>411</v>
      </c>
      <c r="M59" s="4">
        <f>SUM(B59:L59)</f>
        <v>100.03809999999997</v>
      </c>
      <c r="P59" s="4">
        <v>0</v>
      </c>
      <c r="Q59" s="4">
        <f t="shared" si="45"/>
        <v>0.36665776828617191</v>
      </c>
      <c r="R59" s="4">
        <f t="shared" si="46"/>
        <v>0.94527495995728761</v>
      </c>
      <c r="S59" s="4">
        <f t="shared" si="47"/>
        <v>1.4415376401494928E-2</v>
      </c>
      <c r="T59" s="4">
        <v>0</v>
      </c>
      <c r="U59" s="4">
        <v>0</v>
      </c>
      <c r="V59" s="4">
        <f t="shared" si="52"/>
        <v>4.8198077949813132E-3</v>
      </c>
      <c r="W59" s="4">
        <v>0</v>
      </c>
      <c r="X59" s="4">
        <f t="shared" si="50"/>
        <v>3.2541377469300584E-3</v>
      </c>
      <c r="Y59" s="4">
        <f t="shared" si="51"/>
        <v>8.435664709022958E-4</v>
      </c>
      <c r="Z59" s="4">
        <v>0</v>
      </c>
      <c r="AA59" s="4">
        <f t="shared" si="2"/>
        <v>1.3352656166577679</v>
      </c>
      <c r="AC59" s="4">
        <f t="shared" si="54"/>
        <v>0</v>
      </c>
      <c r="AD59" s="4">
        <f t="shared" si="55"/>
        <v>27.459537916053993</v>
      </c>
      <c r="AE59" s="4">
        <f t="shared" si="56"/>
        <v>70.793027856386729</v>
      </c>
      <c r="AF59" s="4">
        <f t="shared" si="57"/>
        <v>1.0795886767141722</v>
      </c>
      <c r="AG59" s="4">
        <f t="shared" si="58"/>
        <v>0</v>
      </c>
      <c r="AH59" s="4">
        <f t="shared" si="59"/>
        <v>0</v>
      </c>
      <c r="AI59" s="4">
        <f t="shared" si="60"/>
        <v>0.36096247329767367</v>
      </c>
      <c r="AJ59" s="4">
        <f t="shared" si="61"/>
        <v>0</v>
      </c>
      <c r="AK59" s="4">
        <f t="shared" si="62"/>
        <v>0.24370714757677328</v>
      </c>
      <c r="AL59" s="4">
        <f t="shared" si="63"/>
        <v>6.3175929970681194E-2</v>
      </c>
      <c r="AM59" s="4">
        <f t="shared" si="64"/>
        <v>0</v>
      </c>
      <c r="AN59" s="4">
        <f t="shared" si="26"/>
        <v>100.00000000000001</v>
      </c>
    </row>
    <row r="60" spans="1:40" x14ac:dyDescent="0.35">
      <c r="A60" s="4" t="s">
        <v>382</v>
      </c>
      <c r="B60" s="4" t="s">
        <v>411</v>
      </c>
      <c r="C60" s="4">
        <v>27.14</v>
      </c>
      <c r="D60" s="4">
        <v>70.290000000000006</v>
      </c>
      <c r="E60" s="4">
        <v>1.36</v>
      </c>
      <c r="F60" s="4" t="s">
        <v>411</v>
      </c>
      <c r="G60" s="4" t="s">
        <v>411</v>
      </c>
      <c r="H60" s="4">
        <v>0.45619999999999999</v>
      </c>
      <c r="I60" s="4" t="s">
        <v>411</v>
      </c>
      <c r="J60" s="4">
        <v>0.55010000000000003</v>
      </c>
      <c r="K60" s="4" t="s">
        <v>411</v>
      </c>
      <c r="L60" s="4" t="s">
        <v>411</v>
      </c>
      <c r="M60" s="4">
        <f t="shared" si="27"/>
        <v>99.796300000000002</v>
      </c>
      <c r="P60" s="4">
        <v>0</v>
      </c>
      <c r="Q60" s="4">
        <f t="shared" si="45"/>
        <v>0.36225306994127071</v>
      </c>
      <c r="R60" s="4">
        <f t="shared" si="46"/>
        <v>0.93820074746396165</v>
      </c>
      <c r="S60" s="4">
        <f t="shared" si="47"/>
        <v>1.8152696209289911E-2</v>
      </c>
      <c r="T60" s="4">
        <v>0</v>
      </c>
      <c r="U60" s="4">
        <v>0</v>
      </c>
      <c r="V60" s="4">
        <f t="shared" si="52"/>
        <v>6.089161772557394E-3</v>
      </c>
      <c r="W60" s="4">
        <v>0</v>
      </c>
      <c r="X60" s="4">
        <f t="shared" si="50"/>
        <v>7.3424986652429261E-3</v>
      </c>
      <c r="Y60" s="4">
        <v>0</v>
      </c>
      <c r="Z60" s="4">
        <v>0</v>
      </c>
      <c r="AA60" s="4">
        <f t="shared" si="2"/>
        <v>1.3320381740523226</v>
      </c>
      <c r="AC60" s="4">
        <f t="shared" si="54"/>
        <v>0</v>
      </c>
      <c r="AD60" s="4">
        <f t="shared" si="55"/>
        <v>27.19539702373735</v>
      </c>
      <c r="AE60" s="4">
        <f t="shared" si="56"/>
        <v>70.433472984469361</v>
      </c>
      <c r="AF60" s="4">
        <f t="shared" si="57"/>
        <v>1.3627759746603831</v>
      </c>
      <c r="AG60" s="4">
        <f t="shared" si="58"/>
        <v>0</v>
      </c>
      <c r="AH60" s="4">
        <f t="shared" si="59"/>
        <v>0</v>
      </c>
      <c r="AI60" s="4">
        <f t="shared" si="60"/>
        <v>0.45713117620593141</v>
      </c>
      <c r="AJ60" s="4">
        <f t="shared" si="61"/>
        <v>0</v>
      </c>
      <c r="AK60" s="4">
        <f t="shared" si="62"/>
        <v>0.55122284092696816</v>
      </c>
      <c r="AL60" s="4">
        <f t="shared" si="63"/>
        <v>0</v>
      </c>
      <c r="AM60" s="4">
        <f t="shared" si="64"/>
        <v>0</v>
      </c>
      <c r="AN60" s="4">
        <f t="shared" si="26"/>
        <v>100</v>
      </c>
    </row>
    <row r="61" spans="1:40" x14ac:dyDescent="0.35">
      <c r="A61" s="4" t="s">
        <v>383</v>
      </c>
      <c r="B61" s="4" t="s">
        <v>411</v>
      </c>
      <c r="C61" s="4">
        <v>27.39</v>
      </c>
      <c r="D61" s="4">
        <v>72.150000000000006</v>
      </c>
      <c r="E61" s="4">
        <v>1.1499999999999999</v>
      </c>
      <c r="F61" s="4" t="s">
        <v>411</v>
      </c>
      <c r="G61" s="4" t="s">
        <v>411</v>
      </c>
      <c r="H61" s="4">
        <v>0.14299999999999999</v>
      </c>
      <c r="I61" s="4" t="s">
        <v>411</v>
      </c>
      <c r="J61" s="4" t="s">
        <v>411</v>
      </c>
      <c r="K61" s="4" t="s">
        <v>411</v>
      </c>
      <c r="L61" s="4">
        <v>2.5499999999999998E-2</v>
      </c>
      <c r="M61" s="4">
        <f t="shared" si="27"/>
        <v>100.85850000000001</v>
      </c>
      <c r="P61" s="4">
        <v>0</v>
      </c>
      <c r="Q61" s="4">
        <f t="shared" si="45"/>
        <v>0.36558996262680193</v>
      </c>
      <c r="R61" s="4">
        <f t="shared" si="46"/>
        <v>0.96302722904431404</v>
      </c>
      <c r="S61" s="4">
        <f t="shared" si="47"/>
        <v>1.5349706353443671E-2</v>
      </c>
      <c r="T61" s="4">
        <v>0</v>
      </c>
      <c r="U61" s="4">
        <v>0</v>
      </c>
      <c r="V61" s="4">
        <f t="shared" si="52"/>
        <v>1.9087026161238652E-3</v>
      </c>
      <c r="W61" s="4">
        <v>0</v>
      </c>
      <c r="X61" s="4">
        <v>0</v>
      </c>
      <c r="Y61" s="4">
        <v>0</v>
      </c>
      <c r="Z61" s="4">
        <f t="shared" si="53"/>
        <v>3.4036305392418575E-4</v>
      </c>
      <c r="AA61" s="4">
        <f t="shared" si="2"/>
        <v>1.3462159636946078</v>
      </c>
      <c r="AC61" s="4">
        <f t="shared" si="54"/>
        <v>0</v>
      </c>
      <c r="AD61" s="4">
        <f t="shared" si="55"/>
        <v>27.156858370885939</v>
      </c>
      <c r="AE61" s="4">
        <f t="shared" si="56"/>
        <v>71.535864602388486</v>
      </c>
      <c r="AF61" s="4">
        <f t="shared" si="57"/>
        <v>1.1402112861087559</v>
      </c>
      <c r="AG61" s="4">
        <f t="shared" si="58"/>
        <v>0</v>
      </c>
      <c r="AH61" s="4">
        <f t="shared" si="59"/>
        <v>0</v>
      </c>
      <c r="AI61" s="4">
        <f t="shared" si="60"/>
        <v>0.14178279470743663</v>
      </c>
      <c r="AJ61" s="4">
        <f t="shared" si="61"/>
        <v>0</v>
      </c>
      <c r="AK61" s="4">
        <f t="shared" si="62"/>
        <v>0</v>
      </c>
      <c r="AL61" s="4">
        <f t="shared" si="63"/>
        <v>0</v>
      </c>
      <c r="AM61" s="4">
        <f t="shared" si="64"/>
        <v>2.5282945909368065E-2</v>
      </c>
      <c r="AN61" s="4">
        <f t="shared" si="26"/>
        <v>99.999999999999986</v>
      </c>
    </row>
    <row r="62" spans="1:40" x14ac:dyDescent="0.35">
      <c r="A62" s="37" t="s">
        <v>396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1:40" x14ac:dyDescent="0.35">
      <c r="A63" s="4" t="s">
        <v>384</v>
      </c>
      <c r="B63" s="4">
        <v>8.0000000000000002E-3</v>
      </c>
      <c r="C63" s="4">
        <v>3.4000000000000002E-2</v>
      </c>
      <c r="D63" s="4">
        <v>15.618</v>
      </c>
      <c r="E63" s="4">
        <v>1.889</v>
      </c>
      <c r="F63" s="4">
        <v>84.828999999999994</v>
      </c>
      <c r="G63" s="4" t="s">
        <v>411</v>
      </c>
      <c r="H63" s="4" t="s">
        <v>411</v>
      </c>
      <c r="I63" s="4">
        <v>8.3000000000000004E-2</v>
      </c>
      <c r="J63" s="4" t="s">
        <v>394</v>
      </c>
      <c r="K63" s="4" t="s">
        <v>394</v>
      </c>
      <c r="L63" s="4" t="s">
        <v>394</v>
      </c>
      <c r="M63" s="4">
        <v>102.461</v>
      </c>
      <c r="P63" s="4">
        <f t="shared" ref="P63:P67" si="65">B63/$P$4</f>
        <v>1.0678056593699947E-4</v>
      </c>
      <c r="Q63" s="4">
        <f t="shared" ref="Q63:W67" si="66">C63/$P$4</f>
        <v>4.5381740523224774E-4</v>
      </c>
      <c r="R63" s="4">
        <f t="shared" si="66"/>
        <v>0.20846235985050721</v>
      </c>
      <c r="S63" s="4">
        <f t="shared" si="66"/>
        <v>2.5213561131874E-2</v>
      </c>
      <c r="T63" s="4">
        <f t="shared" si="66"/>
        <v>1.1322610784837159</v>
      </c>
      <c r="U63" s="4">
        <v>0</v>
      </c>
      <c r="V63" s="4">
        <v>0</v>
      </c>
      <c r="W63" s="4">
        <f t="shared" si="66"/>
        <v>1.1078483715963696E-3</v>
      </c>
      <c r="AA63" s="4">
        <f t="shared" si="2"/>
        <v>1.3676054458088627</v>
      </c>
      <c r="AC63" s="4">
        <f t="shared" ref="AC63:AM64" si="67">P63/$AA63*100</f>
        <v>7.8078488400464587E-3</v>
      </c>
      <c r="AD63" s="4">
        <f t="shared" si="67"/>
        <v>3.3183357570197441E-2</v>
      </c>
      <c r="AE63" s="4">
        <f t="shared" si="67"/>
        <v>15.242872897980696</v>
      </c>
      <c r="AF63" s="4">
        <f t="shared" si="67"/>
        <v>1.8436283073559698</v>
      </c>
      <c r="AG63" s="4">
        <f t="shared" si="67"/>
        <v>82.79150115653762</v>
      </c>
      <c r="AH63" s="4">
        <f t="shared" si="67"/>
        <v>0</v>
      </c>
      <c r="AI63" s="4">
        <f t="shared" si="67"/>
        <v>0</v>
      </c>
      <c r="AJ63" s="4">
        <f t="shared" si="67"/>
        <v>8.1006431715482011E-2</v>
      </c>
      <c r="AK63" s="4">
        <f t="shared" si="67"/>
        <v>0</v>
      </c>
      <c r="AL63" s="4">
        <f t="shared" si="67"/>
        <v>0</v>
      </c>
      <c r="AM63" s="4">
        <f t="shared" si="67"/>
        <v>0</v>
      </c>
      <c r="AN63" s="4">
        <f t="shared" ref="AN63:AN64" si="68">SUM(AC63:AM63)</f>
        <v>100.00000000000001</v>
      </c>
    </row>
    <row r="64" spans="1:40" x14ac:dyDescent="0.35">
      <c r="A64" s="4" t="s">
        <v>385</v>
      </c>
      <c r="B64" s="4" t="s">
        <v>411</v>
      </c>
      <c r="C64" s="4">
        <v>3.27E-2</v>
      </c>
      <c r="D64" s="4">
        <v>0.11459999999999999</v>
      </c>
      <c r="E64" s="4">
        <v>0.98329999999999995</v>
      </c>
      <c r="F64" s="4">
        <v>56.25</v>
      </c>
      <c r="G64" s="4" t="s">
        <v>411</v>
      </c>
      <c r="H64" s="4" t="s">
        <v>411</v>
      </c>
      <c r="I64" s="4" t="s">
        <v>411</v>
      </c>
      <c r="J64" s="4" t="s">
        <v>394</v>
      </c>
      <c r="K64" s="4" t="s">
        <v>394</v>
      </c>
      <c r="L64" s="4" t="s">
        <v>394</v>
      </c>
      <c r="M64" s="39">
        <v>57.384399999999999</v>
      </c>
      <c r="P64" s="4">
        <v>0</v>
      </c>
      <c r="Q64" s="4">
        <f t="shared" si="66"/>
        <v>4.3646556326748531E-4</v>
      </c>
      <c r="R64" s="4">
        <f t="shared" si="66"/>
        <v>1.5296316070475173E-3</v>
      </c>
      <c r="S64" s="4">
        <f t="shared" si="66"/>
        <v>1.3124666310731446E-2</v>
      </c>
      <c r="T64" s="4">
        <f t="shared" si="66"/>
        <v>0.75080085424452747</v>
      </c>
      <c r="U64" s="4">
        <v>0</v>
      </c>
      <c r="V64" s="4">
        <v>0</v>
      </c>
      <c r="W64" s="4">
        <v>0</v>
      </c>
      <c r="AA64" s="4">
        <f t="shared" si="2"/>
        <v>0.7658916177255739</v>
      </c>
      <c r="AC64" s="4">
        <f t="shared" si="67"/>
        <v>0</v>
      </c>
      <c r="AD64" s="4">
        <f t="shared" si="67"/>
        <v>5.6987901834417903E-2</v>
      </c>
      <c r="AE64" s="4">
        <f t="shared" si="67"/>
        <v>0.19971906881419854</v>
      </c>
      <c r="AF64" s="4">
        <f t="shared" si="67"/>
        <v>1.7136453784031538</v>
      </c>
      <c r="AG64" s="4">
        <f t="shared" si="67"/>
        <v>98.029647650948235</v>
      </c>
      <c r="AH64" s="4">
        <f t="shared" si="67"/>
        <v>0</v>
      </c>
      <c r="AI64" s="4">
        <f t="shared" si="67"/>
        <v>0</v>
      </c>
      <c r="AJ64" s="4">
        <f t="shared" si="67"/>
        <v>0</v>
      </c>
      <c r="AK64" s="4">
        <f t="shared" si="67"/>
        <v>0</v>
      </c>
      <c r="AL64" s="4">
        <f t="shared" si="67"/>
        <v>0</v>
      </c>
      <c r="AM64" s="4">
        <f t="shared" si="67"/>
        <v>0</v>
      </c>
      <c r="AN64" s="4">
        <f t="shared" si="68"/>
        <v>100</v>
      </c>
    </row>
    <row r="65" spans="1:40" x14ac:dyDescent="0.35">
      <c r="A65" s="37" t="s">
        <v>397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1:40" x14ac:dyDescent="0.35">
      <c r="A66" s="4" t="s">
        <v>386</v>
      </c>
      <c r="B66" s="4">
        <v>33.512</v>
      </c>
      <c r="C66" s="4">
        <v>0</v>
      </c>
      <c r="D66" s="4">
        <v>70.262</v>
      </c>
      <c r="E66" s="4">
        <v>0.40500000000000003</v>
      </c>
      <c r="F66" s="4">
        <v>4.1000000000000002E-2</v>
      </c>
      <c r="G66" s="4">
        <v>0.73099999999999998</v>
      </c>
      <c r="H66" s="4">
        <v>0</v>
      </c>
      <c r="I66" s="4">
        <v>0</v>
      </c>
      <c r="J66" s="4" t="s">
        <v>394</v>
      </c>
      <c r="K66" s="4" t="s">
        <v>394</v>
      </c>
      <c r="L66" s="4" t="s">
        <v>394</v>
      </c>
      <c r="M66" s="4">
        <v>104.95099999999999</v>
      </c>
      <c r="P66" s="4">
        <f t="shared" si="65"/>
        <v>0.44730379071009074</v>
      </c>
      <c r="Q66" s="4">
        <f t="shared" si="66"/>
        <v>0</v>
      </c>
      <c r="R66" s="4">
        <f t="shared" si="66"/>
        <v>0.93782701548318204</v>
      </c>
      <c r="S66" s="4">
        <f t="shared" si="66"/>
        <v>5.4057661505605981E-3</v>
      </c>
      <c r="T66" s="4">
        <f t="shared" si="66"/>
        <v>5.4725040042712223E-4</v>
      </c>
      <c r="U66" s="4">
        <f t="shared" si="66"/>
        <v>9.757074212493326E-3</v>
      </c>
      <c r="V66" s="4">
        <f t="shared" si="66"/>
        <v>0</v>
      </c>
      <c r="W66" s="4">
        <f t="shared" si="66"/>
        <v>0</v>
      </c>
      <c r="AA66" s="4">
        <f t="shared" si="2"/>
        <v>1.4008408969567538</v>
      </c>
      <c r="AC66" s="4">
        <f t="shared" ref="AC66:AM67" si="69">P66/$AA66*100</f>
        <v>31.931091652294878</v>
      </c>
      <c r="AD66" s="4">
        <f t="shared" si="69"/>
        <v>0</v>
      </c>
      <c r="AE66" s="4">
        <f t="shared" si="69"/>
        <v>66.947432611409127</v>
      </c>
      <c r="AF66" s="4">
        <f t="shared" si="69"/>
        <v>0.385894369753504</v>
      </c>
      <c r="AG66" s="4">
        <f t="shared" si="69"/>
        <v>3.9065849777515219E-2</v>
      </c>
      <c r="AH66" s="4">
        <f t="shared" si="69"/>
        <v>0.69651551676496648</v>
      </c>
      <c r="AI66" s="4">
        <f t="shared" si="69"/>
        <v>0</v>
      </c>
      <c r="AJ66" s="4">
        <f t="shared" si="69"/>
        <v>0</v>
      </c>
      <c r="AK66" s="4">
        <f t="shared" si="69"/>
        <v>0</v>
      </c>
      <c r="AL66" s="4">
        <f t="shared" si="69"/>
        <v>0</v>
      </c>
      <c r="AM66" s="4">
        <f t="shared" si="69"/>
        <v>0</v>
      </c>
      <c r="AN66" s="4">
        <f t="shared" ref="AN66:AN67" si="70">SUM(AC66:AM66)</f>
        <v>99.999999999999986</v>
      </c>
    </row>
    <row r="67" spans="1:40" x14ac:dyDescent="0.35">
      <c r="A67" s="6" t="s">
        <v>387</v>
      </c>
      <c r="B67" s="6">
        <v>36</v>
      </c>
      <c r="C67" s="6">
        <v>0.01</v>
      </c>
      <c r="D67" s="6">
        <v>67.331000000000003</v>
      </c>
      <c r="E67" s="6">
        <v>0.32600000000000001</v>
      </c>
      <c r="F67" s="6">
        <v>4.8000000000000001E-2</v>
      </c>
      <c r="G67" s="6">
        <v>0.94799999999999995</v>
      </c>
      <c r="H67" s="6">
        <v>0</v>
      </c>
      <c r="I67" s="6">
        <v>0</v>
      </c>
      <c r="J67" s="6" t="s">
        <v>394</v>
      </c>
      <c r="K67" s="6" t="s">
        <v>394</v>
      </c>
      <c r="L67" s="6" t="s">
        <v>394</v>
      </c>
      <c r="M67" s="6">
        <v>104.663</v>
      </c>
      <c r="P67" s="4">
        <f t="shared" si="65"/>
        <v>0.48051254671649757</v>
      </c>
      <c r="Q67" s="4">
        <f t="shared" si="66"/>
        <v>1.3347570742124932E-4</v>
      </c>
      <c r="R67" s="4">
        <f t="shared" si="66"/>
        <v>0.89870528563801388</v>
      </c>
      <c r="S67" s="4">
        <f t="shared" si="66"/>
        <v>4.351308061932728E-3</v>
      </c>
      <c r="T67" s="4">
        <f t="shared" si="66"/>
        <v>6.4068339562199682E-4</v>
      </c>
      <c r="U67" s="4">
        <f t="shared" si="66"/>
        <v>1.2653497063534436E-2</v>
      </c>
      <c r="V67" s="4">
        <f t="shared" si="66"/>
        <v>0</v>
      </c>
      <c r="W67" s="4">
        <f t="shared" si="66"/>
        <v>0</v>
      </c>
      <c r="AA67" s="4">
        <f t="shared" si="2"/>
        <v>1.3969967965830217</v>
      </c>
      <c r="AC67" s="4">
        <f t="shared" si="69"/>
        <v>34.39610941784585</v>
      </c>
      <c r="AD67" s="4">
        <f t="shared" si="69"/>
        <v>9.5544748382905137E-3</v>
      </c>
      <c r="AE67" s="4">
        <f t="shared" si="69"/>
        <v>64.331234533693873</v>
      </c>
      <c r="AF67" s="4">
        <f t="shared" si="69"/>
        <v>0.31147587972827079</v>
      </c>
      <c r="AG67" s="4">
        <f t="shared" si="69"/>
        <v>4.5861479223794473E-2</v>
      </c>
      <c r="AH67" s="4">
        <f t="shared" si="69"/>
        <v>0.90576421466994073</v>
      </c>
      <c r="AI67" s="4">
        <f t="shared" si="69"/>
        <v>0</v>
      </c>
      <c r="AJ67" s="4">
        <f t="shared" si="69"/>
        <v>0</v>
      </c>
      <c r="AK67" s="4">
        <f t="shared" si="69"/>
        <v>0</v>
      </c>
      <c r="AL67" s="4">
        <f t="shared" si="69"/>
        <v>0</v>
      </c>
      <c r="AM67" s="4">
        <f t="shared" si="69"/>
        <v>0</v>
      </c>
      <c r="AN67" s="4">
        <f t="shared" si="70"/>
        <v>100.00000000000003</v>
      </c>
    </row>
    <row r="70" spans="1:40" x14ac:dyDescent="0.35">
      <c r="A70" s="4" t="s">
        <v>398</v>
      </c>
      <c r="C70" s="4">
        <v>33.229999999999997</v>
      </c>
      <c r="D70" s="4">
        <v>34.21</v>
      </c>
      <c r="E70" s="4">
        <v>32.56</v>
      </c>
      <c r="Q70" s="4">
        <f t="shared" ref="Q70:S72" si="71">C70/$P$4</f>
        <v>0.44353977576081149</v>
      </c>
      <c r="R70" s="4">
        <f t="shared" si="71"/>
        <v>0.45662039508809399</v>
      </c>
      <c r="S70" s="4">
        <f t="shared" si="71"/>
        <v>0.43459690336358786</v>
      </c>
      <c r="AA70" s="4">
        <f t="shared" si="2"/>
        <v>1.3347570742124935</v>
      </c>
      <c r="AD70" s="4">
        <f t="shared" ref="AD70:AF72" si="72">Q70/$AA70*100</f>
        <v>33.22999999999999</v>
      </c>
      <c r="AE70" s="4">
        <f t="shared" si="72"/>
        <v>34.209999999999994</v>
      </c>
      <c r="AF70" s="4">
        <f t="shared" si="72"/>
        <v>32.56</v>
      </c>
    </row>
    <row r="71" spans="1:40" x14ac:dyDescent="0.35">
      <c r="A71" s="4" t="s">
        <v>399</v>
      </c>
      <c r="C71" s="4">
        <v>35.33</v>
      </c>
      <c r="D71" s="4">
        <v>64.67</v>
      </c>
      <c r="Q71" s="4">
        <f t="shared" si="71"/>
        <v>0.47156967431927388</v>
      </c>
      <c r="R71" s="4">
        <f t="shared" si="71"/>
        <v>0.86318739989321946</v>
      </c>
      <c r="AA71" s="4">
        <f t="shared" si="2"/>
        <v>1.3347570742124932</v>
      </c>
      <c r="AD71" s="4">
        <f t="shared" si="72"/>
        <v>35.33</v>
      </c>
      <c r="AE71" s="4">
        <f t="shared" si="72"/>
        <v>64.67</v>
      </c>
    </row>
    <row r="72" spans="1:40" x14ac:dyDescent="0.35">
      <c r="A72" s="4" t="s">
        <v>400</v>
      </c>
      <c r="C72" s="4">
        <v>26.7</v>
      </c>
      <c r="D72" s="4">
        <v>73.3</v>
      </c>
      <c r="Q72" s="4">
        <f t="shared" si="71"/>
        <v>0.35638013881473568</v>
      </c>
      <c r="R72" s="4">
        <f t="shared" si="71"/>
        <v>0.9783769353977575</v>
      </c>
      <c r="AA72" s="4">
        <f t="shared" si="2"/>
        <v>1.3347570742124932</v>
      </c>
      <c r="AD72" s="4">
        <f t="shared" si="72"/>
        <v>26.700000000000003</v>
      </c>
      <c r="AE72" s="4">
        <f t="shared" si="72"/>
        <v>73.3</v>
      </c>
    </row>
    <row r="75" spans="1:40" ht="13" x14ac:dyDescent="0.3">
      <c r="A75" s="38"/>
      <c r="B75" s="20" t="s">
        <v>429</v>
      </c>
    </row>
  </sheetData>
  <mergeCells count="7">
    <mergeCell ref="A1:P1"/>
    <mergeCell ref="A65:M65"/>
    <mergeCell ref="A4:M4"/>
    <mergeCell ref="A10:M10"/>
    <mergeCell ref="A17:M17"/>
    <mergeCell ref="A29:M29"/>
    <mergeCell ref="A62:M6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B12" sqref="B12:G12"/>
    </sheetView>
  </sheetViews>
  <sheetFormatPr defaultColWidth="8.81640625" defaultRowHeight="14.5" x14ac:dyDescent="0.35"/>
  <cols>
    <col min="1" max="1" width="24.90625" customWidth="1"/>
  </cols>
  <sheetData>
    <row r="1" spans="1:14" x14ac:dyDescent="0.35">
      <c r="A1" s="25" t="s">
        <v>424</v>
      </c>
      <c r="B1" s="25"/>
      <c r="C1" s="25"/>
      <c r="D1" s="25"/>
      <c r="E1" s="25"/>
      <c r="F1" s="25"/>
      <c r="G1" s="25"/>
      <c r="H1" s="25"/>
      <c r="I1" s="25"/>
      <c r="J1" s="25"/>
    </row>
    <row r="2" spans="1:14" x14ac:dyDescent="0.35">
      <c r="I2" s="25"/>
      <c r="J2" s="25"/>
    </row>
    <row r="3" spans="1:14" x14ac:dyDescent="0.35">
      <c r="A3" s="25" t="s">
        <v>410</v>
      </c>
      <c r="B3" s="25" t="s">
        <v>325</v>
      </c>
      <c r="C3" s="25" t="s">
        <v>401</v>
      </c>
      <c r="D3" s="25" t="s">
        <v>326</v>
      </c>
      <c r="E3" s="25" t="s">
        <v>329</v>
      </c>
      <c r="F3" s="25" t="s">
        <v>327</v>
      </c>
      <c r="G3" s="25" t="s">
        <v>328</v>
      </c>
      <c r="H3" s="25" t="s">
        <v>402</v>
      </c>
      <c r="J3" s="25"/>
      <c r="M3" s="26"/>
      <c r="N3" s="25"/>
    </row>
    <row r="4" spans="1:14" x14ac:dyDescent="0.35">
      <c r="A4" t="s">
        <v>403</v>
      </c>
      <c r="B4" s="27">
        <v>32.5</v>
      </c>
      <c r="C4" s="27">
        <v>24.7</v>
      </c>
      <c r="D4" s="27">
        <v>53.5</v>
      </c>
      <c r="E4" s="27">
        <v>3.91</v>
      </c>
      <c r="F4" s="27">
        <v>1.99</v>
      </c>
      <c r="G4" s="27">
        <v>1.74</v>
      </c>
      <c r="H4" s="27">
        <v>120</v>
      </c>
      <c r="M4" s="26"/>
      <c r="N4" s="25"/>
    </row>
    <row r="5" spans="1:14" x14ac:dyDescent="0.35">
      <c r="A5" t="s">
        <v>404</v>
      </c>
      <c r="B5" s="27">
        <v>4.99</v>
      </c>
      <c r="C5" s="27">
        <v>12</v>
      </c>
      <c r="D5" s="27">
        <v>45.4</v>
      </c>
      <c r="E5" s="27">
        <v>6.07</v>
      </c>
      <c r="F5" s="27">
        <v>2.6</v>
      </c>
      <c r="G5" s="27">
        <v>0.85</v>
      </c>
      <c r="H5" s="27">
        <v>72</v>
      </c>
      <c r="M5" s="26"/>
      <c r="N5" s="25"/>
    </row>
    <row r="6" spans="1:14" x14ac:dyDescent="0.35">
      <c r="A6" t="s">
        <v>405</v>
      </c>
      <c r="B6" s="27">
        <v>10.7</v>
      </c>
      <c r="C6" s="27">
        <v>28.1</v>
      </c>
      <c r="D6" s="27">
        <v>55.9</v>
      </c>
      <c r="E6" s="27">
        <v>10</v>
      </c>
      <c r="F6" s="27">
        <v>40.299999999999997</v>
      </c>
      <c r="G6" s="27">
        <v>28.8</v>
      </c>
      <c r="H6">
        <f>11+28+56+10+40+29</f>
        <v>174</v>
      </c>
      <c r="M6" s="26"/>
      <c r="N6" s="25"/>
    </row>
    <row r="7" spans="1:14" x14ac:dyDescent="0.35">
      <c r="A7" t="s">
        <v>406</v>
      </c>
      <c r="B7" s="27">
        <v>14.9</v>
      </c>
      <c r="C7" s="27">
        <v>16.3</v>
      </c>
      <c r="D7" s="27">
        <v>52.4</v>
      </c>
      <c r="E7" s="27">
        <v>7.16</v>
      </c>
      <c r="F7" s="27">
        <v>1.49</v>
      </c>
      <c r="G7" s="27">
        <v>1.8</v>
      </c>
      <c r="H7">
        <f>15+16+52+7+1+2</f>
        <v>93</v>
      </c>
      <c r="M7" s="26"/>
      <c r="N7" s="25"/>
    </row>
    <row r="8" spans="1:14" x14ac:dyDescent="0.35">
      <c r="A8" t="s">
        <v>407</v>
      </c>
      <c r="B8" s="27">
        <v>27.7</v>
      </c>
      <c r="C8" s="27">
        <v>19.399999999999999</v>
      </c>
      <c r="D8" s="27">
        <v>67</v>
      </c>
      <c r="E8" s="27">
        <v>5.96</v>
      </c>
      <c r="F8" s="27">
        <v>1</v>
      </c>
      <c r="G8" s="27">
        <v>2.31</v>
      </c>
      <c r="H8">
        <f>28+19+67+6+1+2</f>
        <v>123</v>
      </c>
      <c r="M8" s="26"/>
      <c r="N8" s="25"/>
    </row>
    <row r="9" spans="1:14" x14ac:dyDescent="0.35">
      <c r="A9" t="s">
        <v>408</v>
      </c>
      <c r="B9" s="27">
        <v>1.48</v>
      </c>
      <c r="C9" s="27">
        <v>1.91</v>
      </c>
      <c r="D9" s="27">
        <v>4.01</v>
      </c>
      <c r="E9" s="27">
        <v>5.43</v>
      </c>
      <c r="F9" s="27">
        <v>2.74</v>
      </c>
      <c r="G9" s="27">
        <v>1.65</v>
      </c>
      <c r="H9">
        <f>1+2+4+5+3+2</f>
        <v>17</v>
      </c>
      <c r="M9" s="26"/>
      <c r="N9" s="25"/>
    </row>
    <row r="10" spans="1:14" x14ac:dyDescent="0.35">
      <c r="A10" t="s">
        <v>409</v>
      </c>
      <c r="B10" s="27">
        <v>68.900000000000006</v>
      </c>
      <c r="C10" s="27">
        <v>49.3</v>
      </c>
      <c r="D10" s="27">
        <v>98.4</v>
      </c>
      <c r="E10" s="27">
        <v>10.3</v>
      </c>
      <c r="F10" s="27">
        <v>16</v>
      </c>
      <c r="G10" s="27">
        <v>4.03</v>
      </c>
      <c r="H10">
        <f>69+49+98+10+16+4</f>
        <v>246</v>
      </c>
    </row>
    <row r="12" spans="1:14" x14ac:dyDescent="0.35">
      <c r="A12" t="s">
        <v>414</v>
      </c>
      <c r="B12" s="26">
        <v>3.4</v>
      </c>
      <c r="C12" s="26">
        <v>3.2</v>
      </c>
      <c r="D12" s="26">
        <v>5</v>
      </c>
      <c r="E12" s="26">
        <v>0.9</v>
      </c>
      <c r="F12" s="26">
        <v>7.1</v>
      </c>
      <c r="G12" s="26">
        <v>3.9</v>
      </c>
    </row>
    <row r="13" spans="1:14" x14ac:dyDescent="0.35">
      <c r="A13" t="s">
        <v>415</v>
      </c>
    </row>
    <row r="27" spans="12:12" x14ac:dyDescent="0.35">
      <c r="L27" s="25"/>
    </row>
    <row r="28" spans="12:12" x14ac:dyDescent="0.35">
      <c r="L28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spinel</vt:lpstr>
      <vt:lpstr>serpentine</vt:lpstr>
      <vt:lpstr>chlorite</vt:lpstr>
      <vt:lpstr>garnet</vt:lpstr>
      <vt:lpstr>pyroxene</vt:lpstr>
      <vt:lpstr>pgm</vt:lpstr>
      <vt:lpstr>bmm</vt:lpstr>
      <vt:lpstr>PGE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2025-01-30T06:49:54Z</dcterms:modified>
</cp:coreProperties>
</file>